
<file path=[Content_Types].xml><?xml version="1.0" encoding="utf-8"?>
<Types xmlns="http://schemas.openxmlformats.org/package/2006/content-types">
  <Default Extension="vml" ContentType="application/vnd.openxmlformats-officedocument.vmlDrawing"/>
  <Default Extension="xlsx" ContentType="application/vnd.openxmlformats-officedocument.spreadsheetml.sheet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colors3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charts/style3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420" firstSheet="1" activeTab="1"/>
  </bookViews>
  <sheets>
    <sheet name="蓝牙TWS耳机验收标准" sheetId="1" r:id="rId1"/>
    <sheet name="系统检查项" sheetId="18" r:id="rId2"/>
    <sheet name="DAC指标测试 " sheetId="37" r:id="rId3"/>
    <sheet name="功耗测试" sheetId="36" r:id="rId4"/>
    <sheet name="蓝牙RF指标测试 " sheetId="30" r:id="rId5"/>
    <sheet name="充电测试" sheetId="40" r:id="rId6"/>
    <sheet name="距离测试" sheetId="39" r:id="rId7"/>
    <sheet name="更新内容&amp;&amp;测试结果" sheetId="10" r:id="rId8"/>
  </sheets>
  <definedNames>
    <definedName name="_xlnm._FilterDatabase" localSheetId="1">系统检查项!$B$2:$L$141</definedName>
    <definedName name="_xlnm._FilterDatabase" localSheetId="3" hidden="1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47" name="ID_4E94217242314717B67D6655F4A3130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547965" y="1804035"/>
          <a:ext cx="18288000" cy="13716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4" name="ID_87CF3680DBD844D28B41B6F6D6FE1745" descr="s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7231975" y="10379075"/>
          <a:ext cx="10058400" cy="5058410"/>
        </a:xfrm>
        <a:prstGeom prst="rect">
          <a:avLst/>
        </a:prstGeom>
      </xdr:spPr>
    </xdr:pic>
  </etc:cellImage>
  <etc:cellImage>
    <xdr:pic>
      <xdr:nvPicPr>
        <xdr:cNvPr id="171" name="ID_0A42BE1047454FE98C4B9D512DEF5203" descr="se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346055" y="10543540"/>
          <a:ext cx="10047605" cy="5024755"/>
        </a:xfrm>
        <a:prstGeom prst="rect">
          <a:avLst/>
        </a:prstGeom>
      </xdr:spPr>
    </xdr:pic>
  </etc:cellImage>
  <etc:cellImage>
    <xdr:pic>
      <xdr:nvPicPr>
        <xdr:cNvPr id="149" name="ID_60DC89166FF44EBE9C652F1F98275477" descr="s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5232975" y="10369550"/>
          <a:ext cx="10058400" cy="4947285"/>
        </a:xfrm>
        <a:prstGeom prst="rect">
          <a:avLst/>
        </a:prstGeom>
      </xdr:spPr>
    </xdr:pic>
  </etc:cellImage>
  <etc:cellImage>
    <xdr:pic>
      <xdr:nvPicPr>
        <xdr:cNvPr id="61" name="ID_1D3B6A95942E4091AFB4EDD274A2134B" descr="thd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490710" y="16019780"/>
          <a:ext cx="10064750" cy="5062855"/>
        </a:xfrm>
        <a:prstGeom prst="rect">
          <a:avLst/>
        </a:prstGeom>
      </xdr:spPr>
    </xdr:pic>
  </etc:cellImage>
  <etc:cellImage>
    <xdr:pic>
      <xdr:nvPicPr>
        <xdr:cNvPr id="127" name="ID_FFC31A0F478C4F15838713DED60628E6" descr="thd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250900" y="16046450"/>
          <a:ext cx="10058400" cy="5050155"/>
        </a:xfrm>
        <a:prstGeom prst="rect">
          <a:avLst/>
        </a:prstGeom>
      </xdr:spPr>
    </xdr:pic>
  </etc:cellImage>
  <etc:cellImage>
    <xdr:pic>
      <xdr:nvPicPr>
        <xdr:cNvPr id="150" name="ID_6568B02AB64D4539AF2891B3786176AB" descr="fft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4547175" y="11674475"/>
          <a:ext cx="10058400" cy="4959985"/>
        </a:xfrm>
        <a:prstGeom prst="rect">
          <a:avLst/>
        </a:prstGeom>
      </xdr:spPr>
    </xdr:pic>
  </etc:cellImage>
  <etc:cellImage>
    <xdr:pic>
      <xdr:nvPicPr>
        <xdr:cNvPr id="99" name="ID_9B135F65A7C4446D846DB72001310751" descr="se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154650" y="10160000"/>
          <a:ext cx="10058400" cy="5081905"/>
        </a:xfrm>
        <a:prstGeom prst="rect">
          <a:avLst/>
        </a:prstGeom>
      </xdr:spPr>
    </xdr:pic>
  </etc:cellImage>
  <etc:cellImage>
    <xdr:pic>
      <xdr:nvPicPr>
        <xdr:cNvPr id="172" name="ID_E16D7B152693447EB2A6AC2E030DF08F" descr="fft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0155555" y="11901805"/>
          <a:ext cx="10047605" cy="5097145"/>
        </a:xfrm>
        <a:prstGeom prst="rect">
          <a:avLst/>
        </a:prstGeom>
      </xdr:spPr>
    </xdr:pic>
  </etc:cellImage>
  <etc:cellImage>
    <xdr:pic>
      <xdr:nvPicPr>
        <xdr:cNvPr id="128" name="ID_AE1049BFDD854957B9EB9AE208FF7D8D" descr="thdn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6165175" y="17646650"/>
          <a:ext cx="10058400" cy="5038090"/>
        </a:xfrm>
        <a:prstGeom prst="rect">
          <a:avLst/>
        </a:prstGeom>
      </xdr:spPr>
    </xdr:pic>
  </etc:cellImage>
  <etc:cellImage>
    <xdr:pic>
      <xdr:nvPicPr>
        <xdr:cNvPr id="103" name="ID_9E636CC2A0D843C79C1F1E5EE849B126" descr="thdn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8602325" y="17503775"/>
          <a:ext cx="10058400" cy="5146040"/>
        </a:xfrm>
        <a:prstGeom prst="rect">
          <a:avLst/>
        </a:prstGeom>
      </xdr:spPr>
    </xdr:pic>
  </etc:cellImage>
  <etc:cellImage>
    <xdr:pic>
      <xdr:nvPicPr>
        <xdr:cNvPr id="154" name="ID_97D750D7183640CD97BFFDC65F26758B" descr="gd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4604325" y="18675350"/>
          <a:ext cx="10058400" cy="5044440"/>
        </a:xfrm>
        <a:prstGeom prst="rect">
          <a:avLst/>
        </a:prstGeom>
      </xdr:spPr>
    </xdr:pic>
  </etc:cellImage>
  <etc:cellImage>
    <xdr:pic>
      <xdr:nvPicPr>
        <xdr:cNvPr id="100" name="ID_1F468C9F39AD4F5099276AD3630AD773" descr="fft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7668875" y="11626850"/>
          <a:ext cx="10058400" cy="5073650"/>
        </a:xfrm>
        <a:prstGeom prst="rect">
          <a:avLst/>
        </a:prstGeom>
      </xdr:spPr>
    </xdr:pic>
  </etc:cellImage>
  <etc:cellImage>
    <xdr:pic>
      <xdr:nvPicPr>
        <xdr:cNvPr id="112" name="ID_4AFF7985142B4A86973419EB90048C27" descr="scop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7764125" y="25561925"/>
          <a:ext cx="10058400" cy="5039360"/>
        </a:xfrm>
        <a:prstGeom prst="rect">
          <a:avLst/>
        </a:prstGeom>
      </xdr:spPr>
    </xdr:pic>
  </etc:cellImage>
  <etc:cellImage>
    <xdr:pic>
      <xdr:nvPicPr>
        <xdr:cNvPr id="144" name="ID_4535F2FA4EBE491F9CC381C4FB08C042" descr="6.2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4480500" y="13179425"/>
          <a:ext cx="10058400" cy="6959600"/>
        </a:xfrm>
        <a:prstGeom prst="rect">
          <a:avLst/>
        </a:prstGeom>
      </xdr:spPr>
    </xdr:pic>
  </etc:cellImage>
  <etc:cellImage>
    <xdr:pic>
      <xdr:nvPicPr>
        <xdr:cNvPr id="62" name="ID_1A8A627CB6464EE0BA1EEEF41E53FB26" descr="THDN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9356725" y="17080230"/>
          <a:ext cx="10060305" cy="5207000"/>
        </a:xfrm>
        <a:prstGeom prst="rect">
          <a:avLst/>
        </a:prstGeom>
      </xdr:spPr>
    </xdr:pic>
  </etc:cellImage>
  <etc:cellImage>
    <xdr:pic>
      <xdr:nvPicPr>
        <xdr:cNvPr id="125" name="ID_F3FDF10C70E1465B92ED4B7C9363D80A" descr="fft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6898600" y="11626850"/>
          <a:ext cx="10058400" cy="5031740"/>
        </a:xfrm>
        <a:prstGeom prst="rect">
          <a:avLst/>
        </a:prstGeom>
      </xdr:spPr>
    </xdr:pic>
  </etc:cellImage>
  <etc:cellImage>
    <xdr:pic>
      <xdr:nvPicPr>
        <xdr:cNvPr id="105" name="ID_BCAE54D2B7874EA18EFEBF3791478660" descr="5.4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9509125" y="28200350"/>
          <a:ext cx="10052050" cy="6840220"/>
        </a:xfrm>
        <a:prstGeom prst="rect">
          <a:avLst/>
        </a:prstGeom>
      </xdr:spPr>
    </xdr:pic>
  </etc:cellImage>
  <etc:cellImage>
    <xdr:pic>
      <xdr:nvPicPr>
        <xdr:cNvPr id="173" name="ID_0992552AE706474B809E47BCB392F1CB" descr="5.28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0009505" y="13123545"/>
          <a:ext cx="10047605" cy="7075805"/>
        </a:xfrm>
        <a:prstGeom prst="rect">
          <a:avLst/>
        </a:prstGeom>
      </xdr:spPr>
    </xdr:pic>
  </etc:cellImage>
  <etc:cellImage>
    <xdr:pic>
      <xdr:nvPicPr>
        <xdr:cNvPr id="181" name="ID_2603245700A44989AFF6ACE30F2C54AE" descr="5.74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6973530" y="12943205"/>
          <a:ext cx="10069195" cy="7000875"/>
        </a:xfrm>
        <a:prstGeom prst="rect">
          <a:avLst/>
        </a:prstGeom>
      </xdr:spPr>
    </xdr:pic>
  </etc:cellImage>
  <etc:cellImage>
    <xdr:pic>
      <xdr:nvPicPr>
        <xdr:cNvPr id="97" name="ID_95EEBF960E0B494EB6ED45853D21C5B3" descr="5.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8297525" y="13046075"/>
          <a:ext cx="10058400" cy="6824345"/>
        </a:xfrm>
        <a:prstGeom prst="rect">
          <a:avLst/>
        </a:prstGeom>
      </xdr:spPr>
    </xdr:pic>
  </etc:cellImage>
  <etc:cellImage>
    <xdr:pic>
      <xdr:nvPicPr>
        <xdr:cNvPr id="167" name="ID_88049AFD9D894ED893A1DE7195AD1C50" descr="5.5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4794825" y="28228925"/>
          <a:ext cx="10058400" cy="6737985"/>
        </a:xfrm>
        <a:prstGeom prst="rect">
          <a:avLst/>
        </a:prstGeom>
      </xdr:spPr>
    </xdr:pic>
  </etc:cellImage>
  <etc:cellImage>
    <xdr:pic>
      <xdr:nvPicPr>
        <xdr:cNvPr id="101" name="ID_FB9F653A54594C98AA84C573DD0F6A67" descr="rms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7954625" y="14951075"/>
          <a:ext cx="10058400" cy="5167630"/>
        </a:xfrm>
        <a:prstGeom prst="rect">
          <a:avLst/>
        </a:prstGeom>
      </xdr:spPr>
    </xdr:pic>
  </etc:cellImage>
  <etc:cellImage>
    <xdr:pic>
      <xdr:nvPicPr>
        <xdr:cNvPr id="59" name="ID_4EFCA112E99C4291B1AA36935C724D6B" descr="RMS.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535160" y="14512925"/>
          <a:ext cx="10060305" cy="5093970"/>
        </a:xfrm>
        <a:prstGeom prst="rect">
          <a:avLst/>
        </a:prstGeom>
      </xdr:spPr>
    </xdr:pic>
  </etc:cellImage>
  <etc:cellImage>
    <xdr:pic>
      <xdr:nvPicPr>
        <xdr:cNvPr id="152" name="ID_B10C4DD26A4C44F8B5A8431C0043345F" descr="thd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4680525" y="15998825"/>
          <a:ext cx="10058400" cy="5004435"/>
        </a:xfrm>
        <a:prstGeom prst="rect">
          <a:avLst/>
        </a:prstGeom>
      </xdr:spPr>
    </xdr:pic>
  </etc:cellImage>
  <etc:cellImage>
    <xdr:pic>
      <xdr:nvPicPr>
        <xdr:cNvPr id="102" name="ID_19054E6C91C84C8FA854486E36ED0D60" descr="thd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7887950" y="16017875"/>
          <a:ext cx="10058400" cy="5102860"/>
        </a:xfrm>
        <a:prstGeom prst="rect">
          <a:avLst/>
        </a:prstGeom>
      </xdr:spPr>
    </xdr:pic>
  </etc:cellImage>
  <etc:cellImage>
    <xdr:pic>
      <xdr:nvPicPr>
        <xdr:cNvPr id="126" name="ID_6B90AB58E5E7495D8FD28B40FE95B36B" descr="rms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7184350" y="14617700"/>
          <a:ext cx="10058400" cy="5041265"/>
        </a:xfrm>
        <a:prstGeom prst="rect">
          <a:avLst/>
        </a:prstGeom>
      </xdr:spPr>
    </xdr:pic>
  </etc:cellImage>
  <etc:cellImage>
    <xdr:pic>
      <xdr:nvPicPr>
        <xdr:cNvPr id="151" name="ID_5AD725B152954FB1AD5A281B8A4CDD33" descr="ems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4366200" y="14551025"/>
          <a:ext cx="10058400" cy="5031740"/>
        </a:xfrm>
        <a:prstGeom prst="rect">
          <a:avLst/>
        </a:prstGeom>
      </xdr:spPr>
    </xdr:pic>
  </etc:cellImage>
  <etc:cellImage>
    <xdr:pic>
      <xdr:nvPicPr>
        <xdr:cNvPr id="153" name="ID_6B91864C4F0E4C7989EA6A3B9DDE0A1E" descr="thdn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4718625" y="17275175"/>
          <a:ext cx="10058400" cy="4973955"/>
        </a:xfrm>
        <a:prstGeom prst="rect">
          <a:avLst/>
        </a:prstGeom>
      </xdr:spPr>
    </xdr:pic>
  </etc:cellImage>
  <etc:cellImage>
    <xdr:pic>
      <xdr:nvPicPr>
        <xdr:cNvPr id="129" name="ID_616DB5F64539402BB01BECE7CA6F6E35" descr="gd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6193750" y="18665825"/>
          <a:ext cx="10058400" cy="5022850"/>
        </a:xfrm>
        <a:prstGeom prst="rect">
          <a:avLst/>
        </a:prstGeom>
      </xdr:spPr>
    </xdr:pic>
  </etc:cellImage>
  <etc:cellImage>
    <xdr:pic>
      <xdr:nvPicPr>
        <xdr:cNvPr id="104" name="ID_A16B3CB48BAE45F988D1C6623FB83EC1" descr="gd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7249775" y="18808700"/>
          <a:ext cx="10058400" cy="5143500"/>
        </a:xfrm>
        <a:prstGeom prst="rect">
          <a:avLst/>
        </a:prstGeom>
      </xdr:spPr>
    </xdr:pic>
  </etc:cellImage>
  <etc:cellImage>
    <xdr:pic>
      <xdr:nvPicPr>
        <xdr:cNvPr id="60" name="ID_3E3B73F063BE446EA0299D6CAAA14408" descr="gd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871710" y="18744565"/>
          <a:ext cx="10060305" cy="5073015"/>
        </a:xfrm>
        <a:prstGeom prst="rect">
          <a:avLst/>
        </a:prstGeom>
      </xdr:spPr>
    </xdr:pic>
  </etc:cellImage>
  <etc:cellImage>
    <xdr:pic>
      <xdr:nvPicPr>
        <xdr:cNvPr id="140" name="ID_DBCF529C70B3455085B2EB0219034667" descr="GD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6619835" y="33957895"/>
          <a:ext cx="10031730" cy="5051425"/>
        </a:xfrm>
        <a:prstGeom prst="rect">
          <a:avLst/>
        </a:prstGeom>
      </xdr:spPr>
    </xdr:pic>
  </etc:cellImage>
  <etc:cellImage>
    <xdr:pic>
      <xdr:nvPicPr>
        <xdr:cNvPr id="87" name="ID_BBD15B99D5C14ADA88B875B07BADF724" descr="se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0346055" y="25157430"/>
          <a:ext cx="10060305" cy="5107305"/>
        </a:xfrm>
        <a:prstGeom prst="rect">
          <a:avLst/>
        </a:prstGeom>
      </xdr:spPr>
    </xdr:pic>
  </etc:cellImage>
  <etc:cellImage>
    <xdr:pic>
      <xdr:nvPicPr>
        <xdr:cNvPr id="135" name="ID_57C2ACDF32D54077A55664FD3D3BD136" descr="SE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5784175" y="25188545"/>
          <a:ext cx="10033635" cy="4928870"/>
        </a:xfrm>
        <a:prstGeom prst="rect">
          <a:avLst/>
        </a:prstGeom>
      </xdr:spPr>
    </xdr:pic>
  </etc:cellImage>
  <etc:cellImage>
    <xdr:pic>
      <xdr:nvPicPr>
        <xdr:cNvPr id="155" name="ID_4505F08A88A4421CBB7E8181C44F2B42" descr="se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0565725" y="25504775"/>
          <a:ext cx="10058400" cy="5081905"/>
        </a:xfrm>
        <a:prstGeom prst="rect">
          <a:avLst/>
        </a:prstGeom>
      </xdr:spPr>
    </xdr:pic>
  </etc:cellImage>
  <etc:cellImage>
    <xdr:pic>
      <xdr:nvPicPr>
        <xdr:cNvPr id="88" name="ID_F13DF92CCA9E4C5995B5C3AEC5655D82" descr="fft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965055" y="27251025"/>
          <a:ext cx="10060305" cy="5194300"/>
        </a:xfrm>
        <a:prstGeom prst="rect">
          <a:avLst/>
        </a:prstGeom>
      </xdr:spPr>
    </xdr:pic>
  </etc:cellImage>
  <etc:cellImage>
    <xdr:pic>
      <xdr:nvPicPr>
        <xdr:cNvPr id="113" name="ID_CC8F409302F04180ACEA392D625E8E57" descr="fft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8440400" y="26676350"/>
          <a:ext cx="10058400" cy="5055870"/>
        </a:xfrm>
        <a:prstGeom prst="rect">
          <a:avLst/>
        </a:prstGeom>
      </xdr:spPr>
    </xdr:pic>
  </etc:cellImage>
  <etc:cellImage>
    <xdr:pic>
      <xdr:nvPicPr>
        <xdr:cNvPr id="136" name="ID_8D8250A9E3744C0BB792E9C52EAEFBE6" descr="FFT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6528395" y="27079575"/>
          <a:ext cx="10031730" cy="4907280"/>
        </a:xfrm>
        <a:prstGeom prst="rect">
          <a:avLst/>
        </a:prstGeom>
      </xdr:spPr>
    </xdr:pic>
  </etc:cellImage>
  <etc:cellImage>
    <xdr:pic>
      <xdr:nvPicPr>
        <xdr:cNvPr id="156" name="ID_9C7B6471501246A4A1F092594E9745C6" descr="fft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0651450" y="26543000"/>
          <a:ext cx="10058400" cy="5023485"/>
        </a:xfrm>
        <a:prstGeom prst="rect">
          <a:avLst/>
        </a:prstGeom>
      </xdr:spPr>
    </xdr:pic>
  </etc:cellImage>
  <etc:cellImage>
    <xdr:pic>
      <xdr:nvPicPr>
        <xdr:cNvPr id="185" name="ID_BC9CAFC805EF4DD5A43A8F1DCD3FA1AF" descr="5.35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8227040" y="28392755"/>
          <a:ext cx="10062845" cy="7186295"/>
        </a:xfrm>
        <a:prstGeom prst="rect">
          <a:avLst/>
        </a:prstGeom>
      </xdr:spPr>
    </xdr:pic>
  </etc:cellImage>
  <etc:cellImage>
    <xdr:pic>
      <xdr:nvPicPr>
        <xdr:cNvPr id="183" name="ID_DEA5C107FF6C4E8A84E5F21478E00F7E" descr="5.47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26814145" y="28211780"/>
          <a:ext cx="10070465" cy="6898640"/>
        </a:xfrm>
        <a:prstGeom prst="rect">
          <a:avLst/>
        </a:prstGeom>
      </xdr:spPr>
    </xdr:pic>
  </etc:cellImage>
  <etc:cellImage>
    <xdr:pic>
      <xdr:nvPicPr>
        <xdr:cNvPr id="91" name="ID_143A6AFD3C7849BDA6910DE4E90B3D71" descr="rms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0312400" y="29897070"/>
          <a:ext cx="10060305" cy="5173345"/>
        </a:xfrm>
        <a:prstGeom prst="rect">
          <a:avLst/>
        </a:prstGeom>
      </xdr:spPr>
    </xdr:pic>
  </etc:cellImage>
  <etc:cellImage>
    <xdr:pic>
      <xdr:nvPicPr>
        <xdr:cNvPr id="114" name="ID_57B3109ACC6F431C85E1B333A7CF51B7" descr="rms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8268950" y="30038675"/>
          <a:ext cx="10058400" cy="5078095"/>
        </a:xfrm>
        <a:prstGeom prst="rect">
          <a:avLst/>
        </a:prstGeom>
      </xdr:spPr>
    </xdr:pic>
  </etc:cellImage>
  <etc:cellImage>
    <xdr:pic>
      <xdr:nvPicPr>
        <xdr:cNvPr id="137" name="ID_388F4516466F4CE297184BD2DBD29B7A" descr="RMS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26395680" y="29557345"/>
          <a:ext cx="10033000" cy="4911090"/>
        </a:xfrm>
        <a:prstGeom prst="rect">
          <a:avLst/>
        </a:prstGeom>
      </xdr:spPr>
    </xdr:pic>
  </etc:cellImage>
  <etc:cellImage>
    <xdr:pic>
      <xdr:nvPicPr>
        <xdr:cNvPr id="93" name="ID_839E73D9AAE04F19B88BD8F2500974C5" descr="dl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9871710" y="33911540"/>
          <a:ext cx="10064750" cy="5036185"/>
        </a:xfrm>
        <a:prstGeom prst="rect">
          <a:avLst/>
        </a:prstGeom>
      </xdr:spPr>
    </xdr:pic>
  </etc:cellImage>
  <etc:cellImage>
    <xdr:pic>
      <xdr:nvPicPr>
        <xdr:cNvPr id="163" name="ID_9C746D8915674B99B3E6FED683895072" descr="rms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4537650" y="29800550"/>
          <a:ext cx="10058400" cy="5109210"/>
        </a:xfrm>
        <a:prstGeom prst="rect">
          <a:avLst/>
        </a:prstGeom>
      </xdr:spPr>
    </xdr:pic>
  </etc:cellImage>
  <etc:cellImage>
    <xdr:pic>
      <xdr:nvPicPr>
        <xdr:cNvPr id="90" name="ID_D58F8C0F835847E1AB464982D071FDE6" descr="thd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311640" y="31436310"/>
          <a:ext cx="10064750" cy="5056505"/>
        </a:xfrm>
        <a:prstGeom prst="rect">
          <a:avLst/>
        </a:prstGeom>
      </xdr:spPr>
    </xdr:pic>
  </etc:cellImage>
  <etc:cellImage>
    <xdr:pic>
      <xdr:nvPicPr>
        <xdr:cNvPr id="115" name="ID_B6F932A407834EEDA2D069BD46F56078" descr="thd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7945100" y="31057850"/>
          <a:ext cx="10058400" cy="5071745"/>
        </a:xfrm>
        <a:prstGeom prst="rect">
          <a:avLst/>
        </a:prstGeom>
      </xdr:spPr>
    </xdr:pic>
  </etc:cellImage>
  <etc:cellImage>
    <xdr:pic>
      <xdr:nvPicPr>
        <xdr:cNvPr id="138" name="ID_C4D50500588D45A792E05B0B17AD4B6B" descr="THD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26058495" y="31045150"/>
          <a:ext cx="10031095" cy="4970780"/>
        </a:xfrm>
        <a:prstGeom prst="rect">
          <a:avLst/>
        </a:prstGeom>
      </xdr:spPr>
    </xdr:pic>
  </etc:cellImage>
  <etc:cellImage>
    <xdr:pic>
      <xdr:nvPicPr>
        <xdr:cNvPr id="164" name="ID_40CD1E03EB9840F99599DD859EC71E66" descr="thd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4461450" y="31048325"/>
          <a:ext cx="10058400" cy="5137150"/>
        </a:xfrm>
        <a:prstGeom prst="rect">
          <a:avLst/>
        </a:prstGeom>
      </xdr:spPr>
    </xdr:pic>
  </etc:cellImage>
  <etc:cellImage>
    <xdr:pic>
      <xdr:nvPicPr>
        <xdr:cNvPr id="92" name="ID_6D3D586492474D7A9B9F780EAC4767A6" descr="thdn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9087485" y="33165415"/>
          <a:ext cx="10066020" cy="5069840"/>
        </a:xfrm>
        <a:prstGeom prst="rect">
          <a:avLst/>
        </a:prstGeom>
      </xdr:spPr>
    </xdr:pic>
  </etc:cellImage>
  <etc:cellImage>
    <xdr:pic>
      <xdr:nvPicPr>
        <xdr:cNvPr id="116" name="ID_066D5616D6D44194AF4D8301448F8319" descr="thdn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7973675" y="32238950"/>
          <a:ext cx="10058400" cy="4946650"/>
        </a:xfrm>
        <a:prstGeom prst="rect">
          <a:avLst/>
        </a:prstGeom>
      </xdr:spPr>
    </xdr:pic>
  </etc:cellImage>
  <etc:cellImage>
    <xdr:pic>
      <xdr:nvPicPr>
        <xdr:cNvPr id="139" name="ID_9E055808207140C0ABB9C9E4512567FD" descr="THDN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25942290" y="32815530"/>
          <a:ext cx="10031095" cy="4977130"/>
        </a:xfrm>
        <a:prstGeom prst="rect">
          <a:avLst/>
        </a:prstGeom>
      </xdr:spPr>
    </xdr:pic>
  </etc:cellImage>
  <etc:cellImage>
    <xdr:pic>
      <xdr:nvPicPr>
        <xdr:cNvPr id="165" name="ID_527D5A979A4F48C2B86306B30238CBA6" descr="thdn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5232975" y="32505650"/>
          <a:ext cx="10058400" cy="5127625"/>
        </a:xfrm>
        <a:prstGeom prst="rect">
          <a:avLst/>
        </a:prstGeom>
      </xdr:spPr>
    </xdr:pic>
  </etc:cellImage>
  <etc:cellImage>
    <xdr:pic>
      <xdr:nvPicPr>
        <xdr:cNvPr id="117" name="ID_AF1E6370EC1843C8826A8883AF59F813" descr="gd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8135600" y="34039175"/>
          <a:ext cx="10058400" cy="5029200"/>
        </a:xfrm>
        <a:prstGeom prst="rect">
          <a:avLst/>
        </a:prstGeom>
      </xdr:spPr>
    </xdr:pic>
  </etc:cellImage>
  <etc:cellImage>
    <xdr:pic>
      <xdr:nvPicPr>
        <xdr:cNvPr id="166" name="ID_8BBA9BF06CDD4B328D7379515D29BB44" descr="gd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4432875" y="33839150"/>
          <a:ext cx="10058400" cy="505650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<sst xmlns="http://schemas.openxmlformats.org/spreadsheetml/2006/main" count="1444" uniqueCount="743">
  <si>
    <t>珠海市杰理股份科技有限公司
ZHUHAI JIELI TECNOLIGY CO., LTD</t>
  </si>
  <si>
    <t>蓝牙TWS耳机质量验收标准</t>
  </si>
  <si>
    <t>测试类型</t>
  </si>
  <si>
    <t>质量标准</t>
  </si>
  <si>
    <t>验收结果</t>
  </si>
  <si>
    <t>系统</t>
  </si>
  <si>
    <t>功能报告</t>
  </si>
  <si>
    <t>系统项checklist测试结果见【系统检查项】sheet</t>
  </si>
  <si>
    <t>PASS</t>
  </si>
  <si>
    <t>性能指标报告</t>
  </si>
  <si>
    <t>DAC测试结果见【DAC指标测试】sheet</t>
  </si>
  <si>
    <t>功耗测试结果见【功耗测试】sheet</t>
  </si>
  <si>
    <t>蓝牙RF测试结果见【蓝牙RF指标测试】sheet</t>
  </si>
  <si>
    <t>充电测试结果见【充电测试】sheet</t>
  </si>
  <si>
    <t>距离测试结果见【距离测试】sheet</t>
  </si>
  <si>
    <t>更新内容报告</t>
  </si>
  <si>
    <t>更新内容&amp;测试结果见【更新内容&amp;测试结果】sheet</t>
  </si>
  <si>
    <t>产品系统检查项测试报告</t>
  </si>
  <si>
    <t>报告编号</t>
  </si>
  <si>
    <t>时  间</t>
  </si>
  <si>
    <t>版本</t>
  </si>
  <si>
    <t>设计功能</t>
  </si>
  <si>
    <t>参见产品规格书</t>
  </si>
  <si>
    <t>测试人</t>
  </si>
  <si>
    <t>蔡志谓</t>
  </si>
  <si>
    <t>制 表</t>
  </si>
  <si>
    <t>产品型号</t>
  </si>
  <si>
    <t>TWS/TWS 1to2/立体声耳机</t>
  </si>
  <si>
    <t>客   户</t>
  </si>
  <si>
    <t>芯片型号</t>
  </si>
  <si>
    <t>AC710N</t>
  </si>
  <si>
    <t>序号</t>
  </si>
  <si>
    <t>功能模块</t>
  </si>
  <si>
    <t>测试功能项</t>
  </si>
  <si>
    <t>前提条件</t>
  </si>
  <si>
    <t>操作步骤</t>
  </si>
  <si>
    <t>期望结果</t>
  </si>
  <si>
    <t>提示音</t>
  </si>
  <si>
    <t>测试结果</t>
  </si>
  <si>
    <t>备注</t>
  </si>
  <si>
    <t>开关机</t>
  </si>
  <si>
    <t>开机</t>
  </si>
  <si>
    <t>充电仓内</t>
  </si>
  <si>
    <t>从充电仓取出</t>
  </si>
  <si>
    <t>有开机提示音</t>
  </si>
  <si>
    <t>关机状态下</t>
  </si>
  <si>
    <r>
      <rPr>
        <sz val="10"/>
        <rFont val="微软雅黑"/>
        <charset val="134"/>
      </rPr>
      <t>长按</t>
    </r>
    <r>
      <rPr>
        <b/>
        <sz val="10"/>
        <rFont val="微软雅黑"/>
        <charset val="134"/>
      </rPr>
      <t>3</t>
    </r>
    <r>
      <rPr>
        <sz val="10"/>
        <rFont val="微软雅黑"/>
        <charset val="134"/>
      </rPr>
      <t>秒</t>
    </r>
  </si>
  <si>
    <t>关机</t>
  </si>
  <si>
    <t>任何状态下</t>
  </si>
  <si>
    <t>有关机提示音</t>
  </si>
  <si>
    <t>电池电量低</t>
  </si>
  <si>
    <t>电池电压低于3.2V低电关机</t>
  </si>
  <si>
    <t>无动作超时关机</t>
  </si>
  <si>
    <t>未连接3分钟,且无任何操作</t>
  </si>
  <si>
    <t>充电仓外</t>
  </si>
  <si>
    <t>放进充电仓，关盖</t>
  </si>
  <si>
    <t>关机,播放停止，蓝牙断开，</t>
  </si>
  <si>
    <t>\</t>
  </si>
  <si>
    <t>蓝牙连接、断开、回连</t>
  </si>
  <si>
    <t>配对状态</t>
  </si>
  <si>
    <t>开机状态下</t>
  </si>
  <si>
    <t>手机打开蓝牙搜索</t>
  </si>
  <si>
    <t>进入配对状态，手机可以搜索到</t>
  </si>
  <si>
    <t>蓝牙连接</t>
  </si>
  <si>
    <t>开机状态下，并且配对模式</t>
  </si>
  <si>
    <t>点击手机蓝牙配对列表对应的蓝牙名字连接</t>
  </si>
  <si>
    <t>手机成功连接耳机</t>
  </si>
  <si>
    <t>有连接成功提示音</t>
  </si>
  <si>
    <t>1t2配对</t>
  </si>
  <si>
    <t>开机状态下，没有连接记录</t>
  </si>
  <si>
    <t>多个手机，同时点击连接</t>
  </si>
  <si>
    <t>只连接上两个手机</t>
  </si>
  <si>
    <t>开机状态下，没有连接</t>
  </si>
  <si>
    <t>可以连接成功</t>
  </si>
  <si>
    <t>开机状态下，只连接一个手机之后120s内</t>
  </si>
  <si>
    <t>多个手机，同时搜索点击连接</t>
  </si>
  <si>
    <t>只再连接上一个手机，一共连接两个手机</t>
  </si>
  <si>
    <t>1t2配对关闭inquryscan</t>
  </si>
  <si>
    <t>只有一个连接记录并且连接了手机之后120s；有两个连接记录以上并且连接了手机；</t>
  </si>
  <si>
    <t>多个手机，同时点击搜索蓝牙</t>
  </si>
  <si>
    <t>搜索不到</t>
  </si>
  <si>
    <t>手机端点击手动连接</t>
  </si>
  <si>
    <t>手机端断开</t>
  </si>
  <si>
    <t>手动点击手机蓝牙列表</t>
  </si>
  <si>
    <t>手动会连成功</t>
  </si>
  <si>
    <t>蓝牙断开</t>
  </si>
  <si>
    <t>耳机与手机连接</t>
  </si>
  <si>
    <t>手机端点击断开蓝牙</t>
  </si>
  <si>
    <t>耳机与手机断开</t>
  </si>
  <si>
    <t>有断开连接提示音</t>
  </si>
  <si>
    <t>超距断开</t>
  </si>
  <si>
    <t>戴着耳机与手机走远</t>
  </si>
  <si>
    <t>耳机与手机超出连接距离断开</t>
  </si>
  <si>
    <t>关闭蓝牙</t>
  </si>
  <si>
    <t>手机端关闭蓝牙</t>
  </si>
  <si>
    <t>取消配对</t>
  </si>
  <si>
    <t>手机端在蓝牙连接列表点击取消配对/忘记设备</t>
  </si>
  <si>
    <t>耳机关机断开</t>
  </si>
  <si>
    <t>双耳进仓</t>
  </si>
  <si>
    <t>蓝牙回连</t>
  </si>
  <si>
    <t>耳机在关机状态</t>
  </si>
  <si>
    <t>耳机开机（出仓）</t>
  </si>
  <si>
    <t>自动回连</t>
  </si>
  <si>
    <t>回接成功有提示音</t>
  </si>
  <si>
    <t>开机，连接状态</t>
  </si>
  <si>
    <t>关掉手机蓝牙再打开</t>
  </si>
  <si>
    <t>超出连接范围，在1分钟内返回</t>
  </si>
  <si>
    <t>自动回连，超时回连时间1分钟</t>
  </si>
  <si>
    <t>超出连接范围，在1分钟内未返回</t>
  </si>
  <si>
    <t>可以手动连接（3分钟未连接自动关机）</t>
  </si>
  <si>
    <t>通话过程中回连</t>
  </si>
  <si>
    <t>在手机通话时，对耳与手机回连</t>
  </si>
  <si>
    <t>耳机可以与手机连接，并且通话声音正常</t>
  </si>
  <si>
    <t>听音乐过程中回连</t>
  </si>
  <si>
    <t>在手机听音乐时，对耳与手机回连</t>
  </si>
  <si>
    <t>耳机可以与手机连接，并且音乐声音正常</t>
  </si>
  <si>
    <t>1t2连接回连</t>
  </si>
  <si>
    <t>耳机连接两台手机</t>
  </si>
  <si>
    <t>耳机进出仓</t>
  </si>
  <si>
    <t>自动回连两部手机</t>
  </si>
  <si>
    <t>连接成功提示音</t>
  </si>
  <si>
    <t>两台手机分别走远超出连接范围，在1分钟内返回</t>
  </si>
  <si>
    <t>蓝牙AVRCP</t>
  </si>
  <si>
    <t>暂停/播放</t>
  </si>
  <si>
    <t>耳机连接手机，播放音乐</t>
  </si>
  <si>
    <t>单击</t>
  </si>
  <si>
    <t>音乐暂停</t>
  </si>
  <si>
    <t>耳机连接手机，未播音乐</t>
  </si>
  <si>
    <t>音乐播放</t>
  </si>
  <si>
    <t>上下曲切换</t>
  </si>
  <si>
    <t>双击左耳</t>
  </si>
  <si>
    <t>切换到上一曲</t>
  </si>
  <si>
    <t>双击右耳</t>
  </si>
  <si>
    <t>切换到下一曲</t>
  </si>
  <si>
    <t>音量+/-</t>
  </si>
  <si>
    <t>长按左耳</t>
  </si>
  <si>
    <t>音量增大</t>
  </si>
  <si>
    <t>长按右耳</t>
  </si>
  <si>
    <t>音量减小</t>
  </si>
  <si>
    <t>蓝牙播歌
（正常/低延时）</t>
  </si>
  <si>
    <t>播歌音质</t>
  </si>
  <si>
    <t>开机连接状态</t>
  </si>
  <si>
    <t>播放音乐</t>
  </si>
  <si>
    <t>蓝牙播放音乐应正常，无失真，无噪音，无卡顿</t>
  </si>
  <si>
    <t>连接2部手机</t>
  </si>
  <si>
    <t>两台手机切换播歌</t>
  </si>
  <si>
    <t>抢占正常，无失真，无噪音，无卡顿</t>
  </si>
  <si>
    <t>SBC听音</t>
  </si>
  <si>
    <t>在手机端设置蓝牙音频解码为SBC，听歌曲</t>
  </si>
  <si>
    <t>蓝牙播放音乐应正常，无失真，无噪音</t>
  </si>
  <si>
    <t>AAC听音</t>
  </si>
  <si>
    <t>在手机端设置蓝牙音频解码为AAC，听歌曲</t>
  </si>
  <si>
    <t>小音量播歌音质测试</t>
  </si>
  <si>
    <t>在手机端设置蓝牙音频解码为SBC/AAC，声音调到一个音量，听歌曲</t>
  </si>
  <si>
    <t>同步出声</t>
  </si>
  <si>
    <t>tws连接手机</t>
  </si>
  <si>
    <t>播放歌曲</t>
  </si>
  <si>
    <t>左右耳同时出声</t>
  </si>
  <si>
    <t>播放同步</t>
  </si>
  <si>
    <t>tws连接手机，播放音乐</t>
  </si>
  <si>
    <t>耳机进出仓/长时间播放/耳机播放低电提示音</t>
  </si>
  <si>
    <t>tws左右耳播放同步</t>
  </si>
  <si>
    <t>主从切换</t>
  </si>
  <si>
    <t>TWS对耳连接手机，播歌</t>
  </si>
  <si>
    <t>把TWS耳机轮流放进仓内关机</t>
  </si>
  <si>
    <t>在仓外的耳机正常播歌，不会断开或者卡顿</t>
  </si>
  <si>
    <t>卡顿恢复</t>
  </si>
  <si>
    <t>耳机与手机拉远出现卡顿，再恢复正常距离</t>
  </si>
  <si>
    <t>播放歌曲卡顿能恢复正常播放歌曲</t>
  </si>
  <si>
    <t>声道分离测试</t>
  </si>
  <si>
    <t>手机连接样机，分别SBC/AAC播歌</t>
  </si>
  <si>
    <t>播放左右声道分离歌曲</t>
  </si>
  <si>
    <t>左右声道分离，无串扰，声音正常</t>
  </si>
  <si>
    <t>耳机离线或者加入</t>
  </si>
  <si>
    <t>一个耳机进仓（出仓加入tws）</t>
  </si>
  <si>
    <t>剩下一个耳机播放立体声，不会出现只有左声道或右声道（音频左右声道对应耳机左右声道）</t>
  </si>
  <si>
    <t>ANC模式</t>
  </si>
  <si>
    <t>ANC模式切换</t>
  </si>
  <si>
    <t>样机带ANC功能</t>
  </si>
  <si>
    <t>按键切换ANC mode-&gt;ANC off-&gt;通透模式</t>
  </si>
  <si>
    <t>可以切换，效果明显</t>
  </si>
  <si>
    <t>有提示音</t>
  </si>
  <si>
    <t>ANC播歌</t>
  </si>
  <si>
    <t>播歌时</t>
  </si>
  <si>
    <t>按键循环切换ANC</t>
  </si>
  <si>
    <t>可以切换，对应的效果明显</t>
  </si>
  <si>
    <t>播歌，暂停播放操作</t>
  </si>
  <si>
    <t>播放歌曲没有杂音，没有失真，降噪效果明显</t>
  </si>
  <si>
    <t>ANC通话</t>
  </si>
  <si>
    <t>通话时</t>
  </si>
  <si>
    <t>可以切换，对应的效果明显，</t>
  </si>
  <si>
    <t>通话</t>
  </si>
  <si>
    <t>MIC功能正常，单讲和双讲时，近端和远端通话质量正常：声音清晰、不断续、不失真、语句过渡自然、无杂音，无回声，无延时、无底噪；</t>
  </si>
  <si>
    <t>TWS连接、断开、回连</t>
  </si>
  <si>
    <t>TWS之间连接</t>
  </si>
  <si>
    <t>TWS未连接</t>
  </si>
  <si>
    <t>耳机取出</t>
  </si>
  <si>
    <t>自动连接成TWS，支持交叉配对</t>
  </si>
  <si>
    <t>耳机重启TWS自动断开和回连</t>
  </si>
  <si>
    <t>耳机开机状态</t>
  </si>
  <si>
    <t>1.双耳任一关机</t>
  </si>
  <si>
    <t>1.TWS双耳同时关机</t>
  </si>
  <si>
    <t>1.把左耳放进充电盒内
2.左耳从充电盒取出</t>
  </si>
  <si>
    <t>1.TWS断开连接
2.TWS回连成功</t>
  </si>
  <si>
    <r>
      <rPr>
        <sz val="10"/>
        <color rgb="FF000000"/>
        <rFont val="微软雅黑"/>
        <charset val="134"/>
      </rPr>
      <t>1.</t>
    </r>
    <r>
      <rPr>
        <sz val="10"/>
        <color rgb="FF000000"/>
        <rFont val="微软雅黑"/>
        <charset val="134"/>
      </rPr>
      <t>把右耳放进充电盒内
2.右耳从充电盒取出</t>
    </r>
  </si>
  <si>
    <r>
      <rPr>
        <sz val="10"/>
        <color rgb="FF000000"/>
        <rFont val="微软雅黑"/>
        <charset val="134"/>
      </rPr>
      <t>1.TWS</t>
    </r>
    <r>
      <rPr>
        <sz val="10"/>
        <color rgb="FF000000"/>
        <rFont val="微软雅黑"/>
        <charset val="134"/>
      </rPr>
      <t>断开连接
2.TWS回连成功</t>
    </r>
  </si>
  <si>
    <t>TWS超距自动断开和回连</t>
  </si>
  <si>
    <t>1.左耳超距离
2.返回到有效范围</t>
  </si>
  <si>
    <t>1.右耳超距离
2.返回到有效范围</t>
  </si>
  <si>
    <t>TWS手动连接</t>
  </si>
  <si>
    <t>蓝牙未连接</t>
  </si>
  <si>
    <t>1.双击</t>
  </si>
  <si>
    <t>通话轮流进出仓</t>
  </si>
  <si>
    <t>耳机连接手机通话</t>
  </si>
  <si>
    <t>左右耳轮流进出充电仓10次</t>
  </si>
  <si>
    <t>通话声音正常，不会断开连接，连接正常，不会有杂音，远端通话质量不变</t>
  </si>
  <si>
    <t>蓝牙播歌轮流进出仓</t>
  </si>
  <si>
    <t>耳机连接手机播放歌曲</t>
  </si>
  <si>
    <t>播放歌曲声音正常，不会断开连接，连接正常，不会有杂音</t>
  </si>
  <si>
    <t>sniff轮流进出仓</t>
  </si>
  <si>
    <t>耳机连接手机在sniff</t>
  </si>
  <si>
    <t>不会断开连接，连接正常</t>
  </si>
  <si>
    <t>音量保持</t>
  </si>
  <si>
    <t>首次连接音量等级</t>
  </si>
  <si>
    <t>1. 恢复出厂设置后首次使用
2. 耳机和手机BT连接</t>
  </si>
  <si>
    <t>1. 耳机入耳，播放音乐
2. 查看当前蓝牙音量等级</t>
  </si>
  <si>
    <t>1. 有蓝牙连接成功提示音， 且音乐播放
2. 默认音量（部分Android手机不支持音量同步，则音量保持中间水平即可）</t>
  </si>
  <si>
    <t>开机状态，蓝牙连接</t>
  </si>
  <si>
    <t>1.调节音量为最大
2.入仓关机，出仓开机，播放音乐</t>
  </si>
  <si>
    <t>默认关机前音量，应为最大</t>
  </si>
  <si>
    <t>音量同步-双耳音量同步</t>
  </si>
  <si>
    <t>1. 单耳使用（另外一只耳机在盒仓内关盖关机模拟丢失）
2. 恢复出厂设置后首次使用
3. 耳机和手机BT连接</t>
  </si>
  <si>
    <t>1. 耳机入耳，播放音乐，查看当前蓝牙音量等级
2. 调节音量到2级
3. 取出另外一只耳机并佩戴，调节音量查看当前音量等级</t>
  </si>
  <si>
    <t>1. 默认音量等级为9级（总共16级）（部分Android手机不支持音量同步，则音量为中间音量即可）
2. 音量为2级
3. TWS回连成功，双耳均播放当前音乐，当前音量等级为步骤3调整音量等级2级</t>
  </si>
  <si>
    <t>通话音量控制</t>
  </si>
  <si>
    <t>1.蓝牙连接
2.通话中</t>
  </si>
  <si>
    <t>1.通话中，调节音量增大
2.通话中，调节音量变小</t>
  </si>
  <si>
    <t>1. 通话音量变大
2. 通话音量变小</t>
  </si>
  <si>
    <t>音量同步-通话音量</t>
  </si>
  <si>
    <t>1.蓝牙连接</t>
  </si>
  <si>
    <t>1.播放音乐，调节音量为最大级；
2.有来电并接通电话，检查音量等级
3.调节通话音量为2级
4.结束通话，音乐恢复播放，检查音乐音量等级</t>
  </si>
  <si>
    <t>1.音乐以最大音量正常播放；
2.此时通话音量应该与上次通话音量保持一致，如果是首次连接/通话则为通话默认音量即最大音量值
3.通话音量随之变小为2级
4.此时音乐音量应该与通话前音量保持一致为最大</t>
  </si>
  <si>
    <t>1.耳机和手机BT连接
2.有来电</t>
  </si>
  <si>
    <t>1.通话中，调节音量到非当前默认音量
2.挂断来电，耳机放入盒仓关盖
3.开盖，取出
4.来电，并接通电话，查看当前音量等级</t>
  </si>
  <si>
    <t>1.蓝牙音量级别改变
2.BT断开
3.BT回连成功
4.当前音量等级为步骤1调整音量等级</t>
  </si>
  <si>
    <t>按键取消通话</t>
  </si>
  <si>
    <t>播出电话</t>
  </si>
  <si>
    <t>长按</t>
  </si>
  <si>
    <t>取消电话拨出</t>
  </si>
  <si>
    <t>按键接听电话</t>
  </si>
  <si>
    <t>来电响铃中</t>
  </si>
  <si>
    <t>接听成功，</t>
  </si>
  <si>
    <t>按键拒接电话</t>
  </si>
  <si>
    <t>拒接成功</t>
  </si>
  <si>
    <t>按键挂断电话</t>
  </si>
  <si>
    <t>通话中</t>
  </si>
  <si>
    <t>正常挂断电话</t>
  </si>
  <si>
    <t>通话加减音量</t>
  </si>
  <si>
    <t>手机端增减音量</t>
  </si>
  <si>
    <t>通话音量增大/减小</t>
  </si>
  <si>
    <t>耳机端操作音量加减</t>
  </si>
  <si>
    <t>通话降噪</t>
  </si>
  <si>
    <t>单麦+ANS（单mic DNS）</t>
  </si>
  <si>
    <t>1.在近端正前方播放噪音（白噪，汽车噪音，公交车噪音等）
2.近端说话，远端不说话
3.近端说话，远端也说话
4.近端不说话，远端说话
5.近端不说话，远端也不说话</t>
  </si>
  <si>
    <t>MIC功能正常，近端和远端通话质量正常：声音清晰、不断续、不失真、语句过渡自然、无杂音，无回声，无延时、无底噪，远端有明显的降噪效果</t>
  </si>
  <si>
    <t>双麦+DNS（双mic ANS）</t>
  </si>
  <si>
    <t>1.分别在近端正前方（与人成90度的位置）播放噪音（白噪，汽车噪音，公交车噪音等）
2.近端说话，远端不说话
3.近端说话，远端也说话
4.近端不说话，远端说话
5.近端不说话，远端也不说话</t>
  </si>
  <si>
    <t>MIC功能正常，近端和远端通话质量正常：声音清晰、不断续、不失真、语句过渡自然、无杂音，无回声，无延时、无底噪，远端有明显的降噪效果，双mic降噪效果比单mic的要好</t>
  </si>
  <si>
    <t>回声消除</t>
  </si>
  <si>
    <t>tws有开回声消除</t>
  </si>
  <si>
    <t>1.测试双方离得足够远，不会远端的声音直接通过空气传播到耳机mic
2.近端不说话，远端大声说话；
3.远近端同时大声说话；</t>
  </si>
  <si>
    <t>远端测试人员不会通过手机听到自己的声音</t>
  </si>
  <si>
    <t>蓝牙通话</t>
  </si>
  <si>
    <t>双击MFB键/手机端拨打服务号</t>
  </si>
  <si>
    <t>回拨手机上一个通话，通话远近端正常</t>
  </si>
  <si>
    <t>来电话</t>
  </si>
  <si>
    <t>耳机有来电铃声,接听电话正常，通话远近端正常</t>
  </si>
  <si>
    <t>来电响铃</t>
  </si>
  <si>
    <t>来电铃声（来电报号）</t>
  </si>
  <si>
    <t>耳机连接手机</t>
  </si>
  <si>
    <t>耳机有来电铃声（来电报号）</t>
  </si>
  <si>
    <t>来电铃声</t>
  </si>
  <si>
    <t>微信/钉钉通话</t>
  </si>
  <si>
    <t>连接手机播歌</t>
  </si>
  <si>
    <t>微信/钉钉应用内拨打语音电话，检查通话质量</t>
  </si>
  <si>
    <t>微信/企业微信/钉钉语音消息</t>
  </si>
  <si>
    <t>微信/企业微信/钉钉应用内，长按说话</t>
  </si>
  <si>
    <t>声音清晰、不断续、不失真、语句过渡自然、无杂音，无回声，无延时、无底噪；</t>
  </si>
  <si>
    <t>sniff</t>
  </si>
  <si>
    <t>ON-Sniff</t>
  </si>
  <si>
    <t>待机状态下</t>
  </si>
  <si>
    <t>无操作</t>
  </si>
  <si>
    <t>进入sniff,无任何噪音（详见功耗测试）</t>
  </si>
  <si>
    <t>参考功耗测试</t>
  </si>
  <si>
    <t>Sniff-on</t>
  </si>
  <si>
    <t>Sniff状态</t>
  </si>
  <si>
    <t>恢复音乐播放</t>
  </si>
  <si>
    <t>音乐正常恢复播放，从sniff状态唤醒，无任何噪音</t>
  </si>
  <si>
    <t>sniff状态</t>
  </si>
  <si>
    <t>拨打电话</t>
  </si>
  <si>
    <t>耳机有来电铃声,接听电话正常，通话远近端正常，从sniff状态唤醒后无任何噪音</t>
  </si>
  <si>
    <t>按键操作，退出Sniff状态进入on状态</t>
  </si>
  <si>
    <t>从sniff状态唤醒，无任何噪音</t>
  </si>
  <si>
    <t>微信/钉钉/短信消息， 屏幕解锁等操作</t>
  </si>
  <si>
    <t>提示音格式</t>
  </si>
  <si>
    <t>下载对应的提示音格式</t>
  </si>
  <si>
    <t>f2a，wtg，mty，wts</t>
  </si>
  <si>
    <t>能播放对应格式的提示音</t>
  </si>
  <si>
    <t>提示音叠加</t>
  </si>
  <si>
    <t>播放音乐时</t>
  </si>
  <si>
    <t>切上下曲，最大最小音量，循环切换ANC</t>
  </si>
  <si>
    <t>叠加播报提示音</t>
  </si>
  <si>
    <t>播放音乐时（1T2）</t>
  </si>
  <si>
    <t>手动断开蓝牙</t>
  </si>
  <si>
    <t>断开前台手机蓝牙时停止播放，播报蓝牙断开提示音，断开后台手机蓝牙时不影响播放，播报蓝牙断开提示音，</t>
  </si>
  <si>
    <t>通话时（1T2）</t>
  </si>
  <si>
    <t>播放音乐时，</t>
  </si>
  <si>
    <t>播报低电</t>
  </si>
  <si>
    <t>不影响音乐，播报提示音</t>
  </si>
  <si>
    <t>通话时，</t>
  </si>
  <si>
    <t>不影响通话，播报提示音</t>
  </si>
  <si>
    <t>提示音与提示音叠加播报</t>
  </si>
  <si>
    <t>按键循环切ANC</t>
  </si>
  <si>
    <t>ANC切换时断开蓝牙</t>
  </si>
  <si>
    <t>提示音，不冲突，不卡顿，不异常</t>
  </si>
  <si>
    <t>ANC切换时按键关机</t>
  </si>
  <si>
    <t>按键切低延时</t>
  </si>
  <si>
    <t>低延时切换时断开蓝牙</t>
  </si>
  <si>
    <t>低延时切换时按键关机</t>
  </si>
  <si>
    <t>手动断开蓝牙时</t>
  </si>
  <si>
    <t>按键关机</t>
  </si>
  <si>
    <t>1拖2功能</t>
  </si>
  <si>
    <t>1to2播歌抢占测试</t>
  </si>
  <si>
    <t>耳机未连接手机</t>
  </si>
  <si>
    <t>1.样机与多台手机配对 2.用其中任意两个手机连接样机 3.变化不同手机连接，并且保证同时有两个手机连接</t>
  </si>
  <si>
    <t>样机能正常连接两个手机</t>
  </si>
  <si>
    <t>两台手机轮流播歌</t>
  </si>
  <si>
    <t>耳机会播放后面操作手机的音频，不会出现断音，不会自动再切回上一手机</t>
  </si>
  <si>
    <t>1to2通话抢占测试</t>
  </si>
  <si>
    <t>tws连接两个手机</t>
  </si>
  <si>
    <t>两个手机分别来电</t>
  </si>
  <si>
    <t>先来电的</t>
  </si>
  <si>
    <t>一个手机先来电，另一个手机拨打电话</t>
  </si>
  <si>
    <t>拨打电话抢占来电播放</t>
  </si>
  <si>
    <t>无</t>
  </si>
  <si>
    <t>先后拨打电话出去</t>
  </si>
  <si>
    <t>后拨打抢占先拨打的播放权</t>
  </si>
  <si>
    <t>通话音量同步</t>
  </si>
  <si>
    <t>tws连接两个手机，一个手机通话</t>
  </si>
  <si>
    <t>调节耳机/手机的音量至最大</t>
  </si>
  <si>
    <t>当前手机音量条同步（针对音量同步开启的手机）</t>
  </si>
  <si>
    <t>手动断开再连接前一部手机</t>
  </si>
  <si>
    <t>耳机连接两台手机，在播放歌曲</t>
  </si>
  <si>
    <t>后台手机端断开前一部手机蓝牙</t>
  </si>
  <si>
    <t>不影响当前播放</t>
  </si>
  <si>
    <t>断开连接提示音</t>
  </si>
  <si>
    <t>后台手机端点击连接</t>
  </si>
  <si>
    <t>长时间播放</t>
  </si>
  <si>
    <t>1.长时间在当前手机A播放1H，观察耳机
2.切换到另一台手机B播放1H，观察耳机</t>
  </si>
  <si>
    <t>1.耳机正常播放手机A音乐，不会出现断音，不会自动再切回手机B
2.耳机切换播放手机B音乐，不会出现断音，不会自动再切回手机A</t>
  </si>
  <si>
    <t>验证手机来电是否中断当前手机音频播放</t>
  </si>
  <si>
    <t>后台手机B来了手机系统电话，微信音视频等</t>
  </si>
  <si>
    <r>
      <rPr>
        <sz val="10"/>
        <color rgb="FF000000"/>
        <rFont val="微软雅黑"/>
        <charset val="134"/>
      </rPr>
      <t>耳机当前播放的音频会被打断，消息结束后</t>
    </r>
    <r>
      <rPr>
        <b/>
        <sz val="10"/>
        <color rgb="FF000000"/>
        <rFont val="微软雅黑"/>
        <charset val="134"/>
      </rPr>
      <t>会</t>
    </r>
    <r>
      <rPr>
        <sz val="10"/>
        <color rgb="FF000000"/>
        <rFont val="微软雅黑"/>
        <charset val="134"/>
      </rPr>
      <t>自动恢复播放手机A</t>
    </r>
  </si>
  <si>
    <t>验证手机消息是否中断当前手机音频播放</t>
  </si>
  <si>
    <t>后台手机B来了钉钉/微信/QQ消息，短信或锁屏或键盘打字等</t>
  </si>
  <si>
    <t>耳机当前播放的手机A的音频不会被打断</t>
  </si>
  <si>
    <t>低电</t>
  </si>
  <si>
    <t>电量不足（关机电压3.4V，低电量电压为3.5V为宜）</t>
  </si>
  <si>
    <t>电量电压低于等于3.4V时</t>
  </si>
  <si>
    <t>开始提示音低电提醒，每1分钟提醒一次</t>
  </si>
  <si>
    <t>有低电提示音</t>
  </si>
  <si>
    <t>检查蓝牙配对、连接、断连、回连功能</t>
  </si>
  <si>
    <t>检查1拖2功能</t>
  </si>
  <si>
    <t>检查通话功能，通话质量</t>
  </si>
  <si>
    <t>低电关机</t>
  </si>
  <si>
    <t>充电</t>
  </si>
  <si>
    <t>充电情况</t>
  </si>
  <si>
    <t>耳机欠电电量接近0v</t>
  </si>
  <si>
    <t>设置耳机电量0.5v，插充电线</t>
  </si>
  <si>
    <t>能正常充电，并且能充满，满电时间小于1.5h，充满电压大概4.2v</t>
  </si>
  <si>
    <t>升级</t>
  </si>
  <si>
    <t>升级工具升级</t>
  </si>
  <si>
    <t>用升级工具升级</t>
  </si>
  <si>
    <t>连接并升级成功</t>
  </si>
  <si>
    <t>串口升级测试（pc/tf）</t>
  </si>
  <si>
    <t>开机配对状态</t>
  </si>
  <si>
    <t>用测试盒串口升级</t>
  </si>
  <si>
    <t>可以被搜索，连接并升级成功</t>
  </si>
  <si>
    <t>测试盒edr OTA升级(pc/tf)</t>
  </si>
  <si>
    <t>用测试盒OTA升级</t>
  </si>
  <si>
    <t>测试盒ble OTA升级(pc/tf)</t>
  </si>
  <si>
    <t>开机配对状态,拨码6使能</t>
  </si>
  <si>
    <t>杰理OTA升级</t>
  </si>
  <si>
    <t>分别选择spp或者ble升级</t>
  </si>
  <si>
    <t>升级成功</t>
  </si>
  <si>
    <t>不支持单备份升级</t>
  </si>
  <si>
    <t>fail-safe升级</t>
  </si>
  <si>
    <t>升级过程中做异常断电</t>
  </si>
  <si>
    <t>升级失败后可再次重新升级成功</t>
  </si>
  <si>
    <t>测试盒测试</t>
  </si>
  <si>
    <t>播歌</t>
  </si>
  <si>
    <t>开机未配对状态</t>
  </si>
  <si>
    <t>测试盒无线发现配置中，固定设备名使能写1，目标设备名填写earphone，保存到测试盒后测试盒重新上电</t>
  </si>
  <si>
    <t>测试盒成功连接音箱进入播歌状态</t>
  </si>
  <si>
    <t>拨码1使能，拨码2使能</t>
  </si>
  <si>
    <t>按下测试盒Tlink1按键，进入通话测试，对着音箱麦说话</t>
  </si>
  <si>
    <t>声音从耳机端出来</t>
  </si>
  <si>
    <t>拨码1不使能</t>
  </si>
  <si>
    <t>按下测试盒Tlink2按键</t>
  </si>
  <si>
    <t>断开蓝牙</t>
  </si>
  <si>
    <t>拨码1使能，拨码2不使能</t>
  </si>
  <si>
    <t>按下测试盒Tlink2按键，进入通话测试，对着音箱麦说话</t>
  </si>
  <si>
    <t>声音从测试盒的喇叭出来</t>
  </si>
  <si>
    <t>PP键切换</t>
  </si>
  <si>
    <t>已连接测试盒，测试盒拨码1使能</t>
  </si>
  <si>
    <t>测试盒功能设置的蓝牙测试配置中，PP键切换测试项使能写1，保存到测试盒后测试盒重新上电连接音箱播歌，点击音箱pp键</t>
  </si>
  <si>
    <t>可以切换通话和播歌测试项</t>
  </si>
  <si>
    <t>SDK信息显示</t>
  </si>
  <si>
    <t>测试盒功能设置的蓝牙测试配置中，连接显示内容配置的“SDK信息”打勾，保存到测试盒后测试盒重新上电开机</t>
  </si>
  <si>
    <t>测试盒成功连接显示：蓝牙名，蓝牙地址，电量及校验码，SDK信息</t>
  </si>
  <si>
    <t>频偏校准</t>
  </si>
  <si>
    <t>测试盒拨码4，5</t>
  </si>
  <si>
    <t>开机测试盒自动连接，</t>
  </si>
  <si>
    <t>大于10K就会自动校验到小于10K，一般到0K</t>
  </si>
  <si>
    <t>内置触摸</t>
  </si>
  <si>
    <t>有内置触摸功能</t>
  </si>
  <si>
    <t>内置触摸短按，长按，滑动等操作一遍</t>
  </si>
  <si>
    <t>内置触摸操作对应相应的功能</t>
  </si>
  <si>
    <t>蓝牙距离</t>
  </si>
  <si>
    <t>蓝牙接收距离</t>
  </si>
  <si>
    <t>小米/华为/IPHONE手机连接手机播歌</t>
  </si>
  <si>
    <t>无障碍接收距离＞10米</t>
  </si>
  <si>
    <t>参考距离测试</t>
  </si>
  <si>
    <t>音乐煲机</t>
  </si>
  <si>
    <t>蓝牙音乐播放时长&gt;4h</t>
  </si>
  <si>
    <t>1.双耳100%电量且关机状态下
2.耳机和手机BT连接，正常使用</t>
  </si>
  <si>
    <t>1.手机屏幕正向耳机，距离1m，音量调节50%左右；
2.播放音源：《加州旅馆》单曲循环，SBC传输格式，编码256kbps；
3.使用两个耳机收听音乐，直至耳机低电关机</t>
  </si>
  <si>
    <t>3. SBC传输格式下，播放时间≥4小时</t>
  </si>
  <si>
    <t>通话煲机</t>
  </si>
  <si>
    <t>通话时长&gt;2.5h</t>
  </si>
  <si>
    <t>1.手机屏幕正向耳机，距离1m，音量调节100%左右；
2.另一部手机#B与连接蓝牙的手机#A进行通话，直至耳机低电关机；
(测试环境：办公室环境一般噪音环境，30~50分贝)</t>
  </si>
  <si>
    <t>2.通话时间≥2.5小时,通话过程中无其他杂音</t>
  </si>
  <si>
    <t>sniff煲机</t>
  </si>
  <si>
    <t>sniff煲机＞12H</t>
  </si>
  <si>
    <t>sniff mode</t>
  </si>
  <si>
    <t>连接无播放，无操作进入sniff</t>
  </si>
  <si>
    <t>12H后检查无出现蓝牙断连现象，以及其他异常现象</t>
  </si>
  <si>
    <t>兼容性</t>
  </si>
  <si>
    <t>设备兼容性</t>
  </si>
  <si>
    <t>手机，电脑，平板</t>
  </si>
  <si>
    <t>软件兼容性</t>
  </si>
  <si>
    <t>音视频软件，抖音，微博，腾讯等视频；QQ，网易云等</t>
  </si>
  <si>
    <t>TF卡兼容性</t>
  </si>
  <si>
    <t>语音助手</t>
  </si>
  <si>
    <t>连接状态</t>
  </si>
  <si>
    <t>三击</t>
  </si>
  <si>
    <t>激活siri或者安卓语音助手</t>
  </si>
  <si>
    <t>RCSP协议测试</t>
  </si>
  <si>
    <t>杰理之家APP/杰理OTA</t>
  </si>
  <si>
    <t>支持杰理之家APP/杰理OTA</t>
  </si>
  <si>
    <t>打开杰理之家APP/杰理OTA</t>
  </si>
  <si>
    <t>配对/连接/播歌/UI显示/操作/OTA 都正常</t>
  </si>
  <si>
    <t>杰理OTA单备份不能升级</t>
  </si>
  <si>
    <t>EQ调试</t>
  </si>
  <si>
    <t>杰理之家调整EQ</t>
  </si>
  <si>
    <t>EQ曲线应该与设置一致</t>
  </si>
  <si>
    <t>能够通过上位机调节EQ</t>
  </si>
  <si>
    <t>speakerEQ调试</t>
  </si>
  <si>
    <t>参考speaker EQ调试验收规范</t>
  </si>
  <si>
    <t>NT</t>
  </si>
  <si>
    <t>TF卡播歌</t>
  </si>
  <si>
    <t>支持music功能</t>
  </si>
  <si>
    <t>插TF卡播歌</t>
  </si>
  <si>
    <t>播歌正常</t>
  </si>
  <si>
    <t>music解码测试</t>
  </si>
  <si>
    <t>支持music功能，打开对应的解码格式</t>
  </si>
  <si>
    <t>music模式播放wav，mp3，flac，wma，ape，aac</t>
  </si>
  <si>
    <t>能播放对应格式的音频文件</t>
  </si>
  <si>
    <t>配置工具</t>
  </si>
  <si>
    <t>设置的蓝牙参数有用</t>
  </si>
  <si>
    <t>产测支持</t>
  </si>
  <si>
    <t>SPKEQ</t>
  </si>
  <si>
    <t>ANC</t>
  </si>
  <si>
    <t>ANC校准</t>
  </si>
  <si>
    <t>ENC</t>
  </si>
  <si>
    <t>MIC频响</t>
  </si>
  <si>
    <t>MIC回声</t>
  </si>
  <si>
    <t>智能免摘</t>
  </si>
  <si>
    <t>智能免摘开关打开</t>
  </si>
  <si>
    <t>1.佩戴耳机人说话；
2.佩戴者不说话；</t>
  </si>
  <si>
    <t>1.说话应该触发免摘，进入通透；
2.不说话8s，退出免摘，退出通透</t>
  </si>
  <si>
    <t>广域点击</t>
  </si>
  <si>
    <t>广域点击开关打开</t>
  </si>
  <si>
    <t>1.敲击耳朵边缘或者耳朵四周</t>
  </si>
  <si>
    <t>应该有对应按键响应动作</t>
  </si>
  <si>
    <t>风噪检测</t>
  </si>
  <si>
    <t>风噪检测开关打开</t>
  </si>
  <si>
    <t>1.使用风机吹耳机</t>
  </si>
  <si>
    <t>查看打印是否对应风噪等级</t>
  </si>
  <si>
    <t>耳道自适应</t>
  </si>
  <si>
    <t>支持耳道自适应</t>
  </si>
  <si>
    <t>打开耳道自适应</t>
  </si>
  <si>
    <t>对比自适应效果与默认参数效果应该更优</t>
  </si>
  <si>
    <t>仓储模式</t>
  </si>
  <si>
    <t>支持仓储模式</t>
  </si>
  <si>
    <t>1.测试盒仓储模式设置1，设置有线串口模式；
2.样机与测试盒通过有线连接，进入仓储模式；</t>
  </si>
  <si>
    <t>测试仓储关机功耗，&lt;1.8ua</t>
  </si>
  <si>
    <t>Hires测试</t>
  </si>
  <si>
    <t>支持Hires手机以及样机</t>
  </si>
  <si>
    <t>播放Hires歌曲；测试20KHz-48KHz的频段</t>
  </si>
  <si>
    <t>频响满足要求；不同码率采样率播放没有问题</t>
  </si>
  <si>
    <t>le_audio测试</t>
  </si>
  <si>
    <t>支持手机 /连接/播歌/通话</t>
  </si>
  <si>
    <t>测试连接/播歌/通话</t>
  </si>
  <si>
    <t>PC模式</t>
  </si>
  <si>
    <t>支持声卡/读卡/usb mic</t>
  </si>
  <si>
    <t>程序打开pc模式</t>
  </si>
  <si>
    <t>耳机通过pc连接电脑，播放歌曲，拷贝文件</t>
  </si>
  <si>
    <t>播放正常，文件拷贝正常，usb mic正常</t>
  </si>
  <si>
    <t>linein模式</t>
  </si>
  <si>
    <t>支持linein</t>
  </si>
  <si>
    <t>程序打开linein模式</t>
  </si>
  <si>
    <t>耳机通过linein连接电脑，播放歌曲</t>
  </si>
  <si>
    <t>声音正常</t>
  </si>
  <si>
    <t>DAC PerformanceDAC性能测试</t>
  </si>
  <si>
    <t>测试日期</t>
  </si>
  <si>
    <t>测试人员</t>
  </si>
  <si>
    <t>hgp</t>
  </si>
  <si>
    <t>AC7106A(C版)</t>
  </si>
  <si>
    <t>测试程序</t>
  </si>
  <si>
    <t>710N_v3patch02.11</t>
  </si>
  <si>
    <t>设备名称</t>
  </si>
  <si>
    <t>APX525参数测试音频分析仪</t>
  </si>
  <si>
    <t>测试步骤</t>
  </si>
  <si>
    <r>
      <rPr>
        <sz val="12"/>
        <color rgb="FF000000"/>
        <rFont val="微软雅黑"/>
        <charset val="134"/>
      </rPr>
      <t>详细的测试步骤参见</t>
    </r>
    <r>
      <rPr>
        <sz val="12"/>
        <color rgb="FF000000"/>
        <rFont val="微软雅黑"/>
        <charset val="134"/>
      </rPr>
      <t>“DAC</t>
    </r>
    <r>
      <rPr>
        <sz val="12"/>
        <color rgb="FF000000"/>
        <rFont val="微软雅黑"/>
        <charset val="134"/>
      </rPr>
      <t>性能测试步骤</t>
    </r>
    <r>
      <rPr>
        <sz val="12"/>
        <color rgb="FF000000"/>
        <rFont val="微软雅黑"/>
        <charset val="134"/>
      </rPr>
      <t xml:space="preserve"> V3.0”</t>
    </r>
    <r>
      <rPr>
        <sz val="12"/>
        <color rgb="FF000000"/>
        <rFont val="微软雅黑"/>
        <charset val="134"/>
      </rPr>
      <t>文档</t>
    </r>
  </si>
  <si>
    <t>测试项说明</t>
  </si>
  <si>
    <t>1、测试音频1KHz_0dB、1KHz_-60dB
2、负载32Ω
3、Output Swing：输出幅度
4、SNR：信噪比
5、DR ：动态范围
6、THD+N：总谐波失真加噪声
7、THD：总谐波失真
8、Noise Ratio：噪声比
9、Interchannel Phase Deviation：内部通道相位差
10、Crosstalk：分离度
11、Stepped Frequency Sweep：频率扫描</t>
  </si>
  <si>
    <t>测试条件</t>
  </si>
  <si>
    <t>曲线测试条件默认负载空载，16Ω，32Ω无滤波器</t>
  </si>
  <si>
    <t>测试结论</t>
  </si>
  <si>
    <r>
      <rPr>
        <sz val="11"/>
        <rFont val="Arial"/>
        <charset val="134"/>
      </rPr>
      <t>30mW_SBC</t>
    </r>
    <r>
      <rPr>
        <sz val="11"/>
        <rFont val="微软雅黑"/>
        <charset val="134"/>
      </rPr>
      <t>（</t>
    </r>
    <r>
      <rPr>
        <sz val="11"/>
        <rFont val="Arial"/>
        <charset val="134"/>
      </rPr>
      <t>16bit</t>
    </r>
    <r>
      <rPr>
        <sz val="11"/>
        <rFont val="微软雅黑"/>
        <charset val="134"/>
      </rPr>
      <t>）</t>
    </r>
  </si>
  <si>
    <r>
      <rPr>
        <sz val="11"/>
        <rFont val="Arial"/>
        <charset val="134"/>
      </rPr>
      <t>50mW_SBC</t>
    </r>
    <r>
      <rPr>
        <sz val="11"/>
        <rFont val="宋体"/>
        <charset val="134"/>
      </rPr>
      <t>（</t>
    </r>
    <r>
      <rPr>
        <sz val="11"/>
        <rFont val="Arial"/>
        <charset val="134"/>
      </rPr>
      <t>16bit</t>
    </r>
    <r>
      <rPr>
        <sz val="11"/>
        <rFont val="微软雅黑"/>
        <charset val="134"/>
      </rPr>
      <t>）</t>
    </r>
    <r>
      <rPr>
        <sz val="11"/>
        <rFont val="Arial"/>
        <charset val="134"/>
      </rPr>
      <t>Digital Gain</t>
    </r>
    <r>
      <rPr>
        <sz val="11"/>
        <rFont val="宋体"/>
        <charset val="134"/>
      </rPr>
      <t>：</t>
    </r>
    <r>
      <rPr>
        <sz val="11"/>
        <rFont val="Arial"/>
        <charset val="134"/>
      </rPr>
      <t>-0.5dB</t>
    </r>
  </si>
  <si>
    <t>80mW_SBC（16bit）</t>
  </si>
  <si>
    <t>100mW_SBC（16bit）</t>
  </si>
  <si>
    <t>高性能</t>
  </si>
  <si>
    <t>标准模式</t>
  </si>
  <si>
    <t>Test Item</t>
  </si>
  <si>
    <r>
      <rPr>
        <b/>
        <sz val="11"/>
        <rFont val="Arial"/>
        <charset val="134"/>
      </rPr>
      <t>Limit
(</t>
    </r>
    <r>
      <rPr>
        <b/>
        <sz val="11"/>
        <rFont val="微软雅黑"/>
        <charset val="134"/>
      </rPr>
      <t>空载</t>
    </r>
    <r>
      <rPr>
        <b/>
        <sz val="11"/>
        <rFont val="Arial"/>
        <charset val="134"/>
      </rPr>
      <t>+Filter)</t>
    </r>
  </si>
  <si>
    <t>ButterWorth+Awt</t>
  </si>
  <si>
    <t>No Filter</t>
  </si>
  <si>
    <t>No load</t>
  </si>
  <si>
    <t>16Ω</t>
  </si>
  <si>
    <t>32Ω</t>
  </si>
  <si>
    <t>16惟</t>
  </si>
  <si>
    <t>32惟</t>
  </si>
  <si>
    <t>L</t>
  </si>
  <si>
    <t>R</t>
  </si>
  <si>
    <t>RMS Level(mVrms)-1kHz</t>
  </si>
  <si>
    <t>Noise Floor(uVrms)</t>
  </si>
  <si>
    <t>mute(5/3.4)</t>
  </si>
  <si>
    <t>SNR(dB)</t>
  </si>
  <si>
    <t>&gt;107</t>
  </si>
  <si>
    <t>DR(dB)</t>
  </si>
  <si>
    <t>&gt;103</t>
  </si>
  <si>
    <t>THD+N(dB)</t>
  </si>
  <si>
    <t>&lt;-70</t>
  </si>
  <si>
    <t>THD Ratio(dB)</t>
  </si>
  <si>
    <t>&lt;-80</t>
  </si>
  <si>
    <t>Noise Ratio(dB)</t>
  </si>
  <si>
    <t>Channel Balance(dB)</t>
  </si>
  <si>
    <t>&lt;1</t>
  </si>
  <si>
    <t>IMD(dB)</t>
  </si>
  <si>
    <t>Crosstalk(dB)-100Hz</t>
  </si>
  <si>
    <t>&lt;-100</t>
  </si>
  <si>
    <t>/</t>
  </si>
  <si>
    <t>Crosstalk(dB)-1KHz</t>
  </si>
  <si>
    <t>Crosstalk(dB)-10KHz</t>
  </si>
  <si>
    <t>Interchannel Phase(deg)-1kHz</t>
  </si>
  <si>
    <t>&lt;±1</t>
  </si>
  <si>
    <t>Dut Delay(ms)</t>
  </si>
  <si>
    <t>&lt;350</t>
  </si>
  <si>
    <t>LL Dut Delay(ms)</t>
  </si>
  <si>
    <t>&lt;100</t>
  </si>
  <si>
    <t>Pop Up Noise(uVrms)</t>
  </si>
  <si>
    <t>&lt;800</t>
  </si>
  <si>
    <t>Output Power(mW)</t>
  </si>
  <si>
    <r>
      <rPr>
        <b/>
        <sz val="11"/>
        <color rgb="FF000000"/>
        <rFont val="Arial"/>
        <charset val="134"/>
      </rPr>
      <t>silence</t>
    </r>
    <r>
      <rPr>
        <b/>
        <sz val="11"/>
        <color rgb="FF000000"/>
        <rFont val="宋体"/>
        <charset val="134"/>
      </rPr>
      <t>时域</t>
    </r>
  </si>
  <si>
    <r>
      <rPr>
        <b/>
        <sz val="11"/>
        <color rgb="FF000000"/>
        <rFont val="Arial"/>
        <charset val="134"/>
      </rPr>
      <t>silence</t>
    </r>
    <r>
      <rPr>
        <b/>
        <sz val="11"/>
        <color rgb="FF000000"/>
        <rFont val="宋体"/>
        <charset val="134"/>
      </rPr>
      <t>频域</t>
    </r>
  </si>
  <si>
    <t xml:space="preserve">Pop Noise </t>
  </si>
  <si>
    <t>Freq. Response Rms Level</t>
  </si>
  <si>
    <t>Freq. Response THD</t>
  </si>
  <si>
    <t>Freq. Response THD+N</t>
  </si>
  <si>
    <t>Group Delay</t>
  </si>
  <si>
    <t>Power Consumption 功耗测试</t>
  </si>
  <si>
    <t>测试环境</t>
  </si>
  <si>
    <t xml:space="preserve"> AC7106F DEMO(C版)</t>
  </si>
  <si>
    <t>测试设备</t>
  </si>
  <si>
    <t>福禄克 FLUKE 289C，稳压源，示波器</t>
  </si>
  <si>
    <t>测试手机</t>
  </si>
  <si>
    <t>iPhone13</t>
  </si>
  <si>
    <t>AC710NV3.0.0_patch02.11</t>
  </si>
  <si>
    <t>测试方法</t>
  </si>
  <si>
    <t>1.SDK关串口打印和led灯，擦flash；4.2V上电后降到3.7V测试；
2.福禄克万用表串联在稳压源与待测试样机之间，稳压源设置3.7v给待测试样机供电；
3.测试手机摆放位置在测试期间需要固定，需要在两个dut之间，距离两个样机大概10cm；
4.测试样机负载功耗需要接上对应的32Ω负载，并且需要固定输出幅度进行测试（播放0dB 1KHz正弦波 示波器测峰峰值）；
5.测试播放歌曲功耗需要播整首歌才记录数据；
6.测试通话需要接上Mic，拨打10086或者122，需通话30s才记录数据</t>
  </si>
  <si>
    <t>测试目的</t>
  </si>
  <si>
    <t>对比版本功耗是否正常</t>
  </si>
  <si>
    <t>tws功耗与上版本比差异不大；ANC待机功耗降低；</t>
  </si>
  <si>
    <t>备注说明</t>
  </si>
  <si>
    <t>样机</t>
  </si>
  <si>
    <t>空/负载</t>
  </si>
  <si>
    <t>角色</t>
  </si>
  <si>
    <t>未连接蓝牙</t>
  </si>
  <si>
    <r>
      <rPr>
        <b/>
        <sz val="11"/>
        <color rgb="FF000000"/>
        <rFont val="微软雅黑"/>
        <charset val="134"/>
      </rPr>
      <t>待机（sniff</t>
    </r>
    <r>
      <rPr>
        <sz val="11"/>
        <color rgb="FF000000"/>
        <rFont val="微软雅黑"/>
        <charset val="134"/>
      </rPr>
      <t>）</t>
    </r>
  </si>
  <si>
    <t>音乐</t>
  </si>
  <si>
    <t>100%音量播放加州旅馆</t>
  </si>
  <si>
    <t>100%音量播放白噪</t>
  </si>
  <si>
    <t>50%音量播放加州旅馆</t>
  </si>
  <si>
    <t>50%音量播放白噪</t>
  </si>
  <si>
    <t>单麦+ANS</t>
  </si>
  <si>
    <t>单麦+DNS</t>
  </si>
  <si>
    <r>
      <rPr>
        <b/>
        <sz val="11"/>
        <color rgb="FF000000"/>
        <rFont val="微软雅黑"/>
        <charset val="134"/>
      </rPr>
      <t>通话
（</t>
    </r>
    <r>
      <rPr>
        <sz val="11"/>
        <color rgb="FF000000"/>
        <rFont val="微软雅黑"/>
        <charset val="134"/>
      </rPr>
      <t>双麦+ANS）</t>
    </r>
  </si>
  <si>
    <r>
      <rPr>
        <b/>
        <sz val="11"/>
        <color rgb="FF000000"/>
        <rFont val="微软雅黑"/>
        <charset val="134"/>
      </rPr>
      <t>通话
（</t>
    </r>
    <r>
      <rPr>
        <sz val="11"/>
        <color rgb="FF000000"/>
        <rFont val="微软雅黑"/>
        <charset val="134"/>
      </rPr>
      <t>双麦+DNS）</t>
    </r>
  </si>
  <si>
    <t>1KHz有效值
(mVrms)</t>
  </si>
  <si>
    <t>连接手机数</t>
  </si>
  <si>
    <t>DAC功率</t>
  </si>
  <si>
    <t>系统时钟</t>
  </si>
  <si>
    <t>播放格式</t>
  </si>
  <si>
    <r>
      <rPr>
        <b/>
        <sz val="11"/>
        <color rgb="FF000000"/>
        <rFont val="微软雅黑"/>
        <charset val="134"/>
      </rPr>
      <t>平均值</t>
    </r>
    <r>
      <rPr>
        <sz val="11"/>
        <color rgb="FF000000"/>
        <rFont val="微软雅黑"/>
        <charset val="134"/>
      </rPr>
      <t>（uA）</t>
    </r>
  </si>
  <si>
    <r>
      <rPr>
        <b/>
        <sz val="11"/>
        <color rgb="FF000000"/>
        <rFont val="微软雅黑"/>
        <charset val="134"/>
      </rPr>
      <t>最小值</t>
    </r>
    <r>
      <rPr>
        <sz val="11"/>
        <color rgb="FF000000"/>
        <rFont val="微软雅黑"/>
        <charset val="134"/>
      </rPr>
      <t>（mA）</t>
    </r>
  </si>
  <si>
    <r>
      <rPr>
        <b/>
        <sz val="11"/>
        <color rgb="FF000000"/>
        <rFont val="微软雅黑"/>
        <charset val="134"/>
      </rPr>
      <t>最大值</t>
    </r>
    <r>
      <rPr>
        <sz val="11"/>
        <color rgb="FF000000"/>
        <rFont val="微软雅黑"/>
        <charset val="134"/>
      </rPr>
      <t>（mA）</t>
    </r>
  </si>
  <si>
    <r>
      <rPr>
        <b/>
        <sz val="11"/>
        <color rgb="FF000000"/>
        <rFont val="微软雅黑"/>
        <charset val="134"/>
      </rPr>
      <t>平均值</t>
    </r>
    <r>
      <rPr>
        <sz val="11"/>
        <color rgb="FF000000"/>
        <rFont val="微软雅黑"/>
        <charset val="134"/>
      </rPr>
      <t>（mA）</t>
    </r>
  </si>
  <si>
    <t>平均值（mA）</t>
  </si>
  <si>
    <t>100%音量</t>
  </si>
  <si>
    <t>50%音量</t>
  </si>
  <si>
    <t>FLASH模式</t>
  </si>
  <si>
    <t>AC7106F</t>
  </si>
  <si>
    <t>空载</t>
  </si>
  <si>
    <t>主机</t>
  </si>
  <si>
    <t>4线-4bit</t>
  </si>
  <si>
    <t>30mW
Digital Gain
-5.5dB
1.25V（标准模式）</t>
  </si>
  <si>
    <t>苹果13</t>
  </si>
  <si>
    <t>AAC</t>
  </si>
  <si>
    <t>从机</t>
  </si>
  <si>
    <t>2线-2bit</t>
  </si>
  <si>
    <t>16欧</t>
  </si>
  <si>
    <t>32欧</t>
  </si>
  <si>
    <t>30mW
Digital Gain
-5.5dB
1.25V(高新能)</t>
  </si>
  <si>
    <t>iqoo10</t>
  </si>
  <si>
    <t>SBC</t>
  </si>
  <si>
    <t>30mW
Digital Gain
-5.5dB
1.25V(24BIT+高新能h</t>
  </si>
  <si>
    <t>LADC</t>
  </si>
  <si>
    <t>立体声耳机</t>
  </si>
  <si>
    <t>0。059</t>
  </si>
  <si>
    <t>30mW
Digital Gain
-5.5dB</t>
  </si>
  <si>
    <t>30mW</t>
  </si>
  <si>
    <t>off</t>
  </si>
  <si>
    <t>on</t>
  </si>
  <si>
    <t>32欧
（实测30.4欧）</t>
  </si>
  <si>
    <t>30mW
Digital Gain
-5.7dB
1.25V</t>
  </si>
  <si>
    <t>通透</t>
  </si>
  <si>
    <t>30mW
Digital Gain
-5.7dB
1.25V(高性能)</t>
  </si>
  <si>
    <t>蓝牙RF指标测试</t>
  </si>
  <si>
    <t>测试地点</t>
  </si>
  <si>
    <t>科技园6楼屏蔽室</t>
  </si>
  <si>
    <t>测试样机</t>
  </si>
  <si>
    <t>AC7106F C板</t>
  </si>
  <si>
    <t>710V3.0.0_patch02.11</t>
  </si>
  <si>
    <t>CMW270蓝牙测试仪</t>
  </si>
  <si>
    <t>测试项</t>
  </si>
  <si>
    <t>BR/EDR/BLE全频道扫频，EDR-CI，EDR-BQB（备注列表有详细的测试数据）</t>
  </si>
  <si>
    <t>用馈线连接设备，设备进入DUT模式</t>
  </si>
  <si>
    <t>测试DUT的蓝牙馈线指标是否达到设计标准</t>
  </si>
  <si>
    <t>DEVM</t>
  </si>
  <si>
    <t>PWR</t>
  </si>
  <si>
    <t>Sen</t>
  </si>
  <si>
    <t>PEAK</t>
  </si>
  <si>
    <t>RMS</t>
  </si>
  <si>
    <t>Limit</t>
  </si>
  <si>
    <t>&lt;18</t>
  </si>
  <si>
    <t>&lt;9</t>
  </si>
  <si>
    <t>&lt;12</t>
  </si>
  <si>
    <t>&gt;9dBm</t>
  </si>
  <si>
    <t>&lt;-94dBm</t>
  </si>
  <si>
    <t>RF测试数据</t>
  </si>
  <si>
    <t>测试结果为实测结果</t>
  </si>
  <si>
    <t>CI测试-EDR</t>
  </si>
  <si>
    <t>测试仪器</t>
  </si>
  <si>
    <t>CMW270+N5182B模拟信号发生器+2in1功分器</t>
  </si>
  <si>
    <t>测试工具</t>
  </si>
  <si>
    <t>labview上位机</t>
  </si>
  <si>
    <t>测试规范</t>
  </si>
  <si>
    <t>RF.TS.p33【最新规范，可到官网查询参考】</t>
  </si>
  <si>
    <t>测试说明</t>
  </si>
  <si>
    <t>（1）测试样机烧录配置DUT模式软件，连接好设备和样机
（2）自动化测试，记录数据
（3）包类型2DH5，数据类型PRBS9，测试2477频点C/I，信号强度设为-67dBm
（4）参考标准，以2Mbps(π/4-DQPSK)为例：
  Co-channel：≤13dB，C/I 1MHz：≤0dB，C/I 2MHz：≤-30dB，C/I ≥3MHZ：≤-40dB，镜像频率 C/I image:≤-9dB，镜像频率相邻1MHz频点 C/I image±1MHz：≤-20dB
（5）参考标准，以3Mbps(8DPSK)为例：
  Co-channel：≤13dB，C/I 1MHz：≤0dB，C/I 2MHz：≤-30dB，C/I ≥3MHZ：≤-40dB，镜像频率 C/I image:≤-9dB，镜像频率相邻1MHz频点 C/I image±1MHz：≤-20dB
   注1：对于误码率大于0.1%的频率为杂散响应频率，对于每个测试频率，允许有5个杂散响应频率(杂散响应频率不能是Co-channel、C/I 1MHz、C/I image频点）
   注2：杂散频率最小要求C/I =-15dB forπ/4-DQPSK,C/I=-10dB for 8DPSK)</t>
  </si>
  <si>
    <t>br56充电测试</t>
  </si>
  <si>
    <t>测试时间</t>
  </si>
  <si>
    <t>稳压源、电池模拟器，万用表</t>
  </si>
  <si>
    <t>AC7106F(c)DEMO</t>
  </si>
  <si>
    <t>AC710N_V3.0.0_patch02.12</t>
  </si>
  <si>
    <t>测试项目</t>
  </si>
  <si>
    <t>1.充电流程测试；
2.充满电耗电测试</t>
  </si>
  <si>
    <t>1.稳压源5V接耳机充电口，串联电流表；电池模拟器接耳机VBat，从0V升到4.2V；
2.接线与步骤一类似，增加电流表分别接vbat和vpwr，维持vbat满电电压不变，调整vpwr电压，记录两个电流表数值</t>
  </si>
  <si>
    <t>测试备注</t>
  </si>
  <si>
    <t>充电功能测试正常</t>
  </si>
  <si>
    <t>VPWR电压（v）</t>
  </si>
  <si>
    <t>VPWR电流（ma）</t>
  </si>
  <si>
    <t>vbat电压（v）</t>
  </si>
  <si>
    <t>vbat电流（ma）</t>
  </si>
  <si>
    <t>充电瞬时效率</t>
  </si>
  <si>
    <t>充满电不同VPWR电压耗电</t>
  </si>
  <si>
    <t>VPWR电流（ua）</t>
  </si>
  <si>
    <t>vbat电流（ua）</t>
  </si>
  <si>
    <t>距离测试</t>
  </si>
  <si>
    <t>iPhone8、华为Mate20、三星S8、三脚架</t>
  </si>
  <si>
    <t>杰理科技园4楼中心走廊&amp;&amp;1楼篮球场旁</t>
  </si>
  <si>
    <t>测试人员信息</t>
  </si>
  <si>
    <t>身高（cm）</t>
  </si>
  <si>
    <t>体重（kg）</t>
  </si>
  <si>
    <t>BMI</t>
  </si>
  <si>
    <t>测试步骤及说明</t>
  </si>
  <si>
    <r>
      <rPr>
        <sz val="11"/>
        <color rgb="FF000000"/>
        <rFont val="微软雅黑"/>
        <charset val="134"/>
      </rPr>
      <t>先将手机蓝牙连接好待测试样机，音量大小合适；然后将手机固定在专用支架上面，手机打横放置，与墙面保持平行
1、</t>
    </r>
    <r>
      <rPr>
        <b/>
        <sz val="11"/>
        <color rgb="FFFF0000"/>
        <rFont val="微软雅黑"/>
        <charset val="134"/>
      </rPr>
      <t>正常测试播歌距离</t>
    </r>
    <r>
      <rPr>
        <sz val="11"/>
        <color rgb="FF000000"/>
        <rFont val="微软雅黑"/>
        <charset val="134"/>
      </rPr>
      <t>：
a.选取一直有声音的音乐进行播放，佩戴好耳机进行播歌距离测试
b.每隔3米左右采取转圈一次的方式进行，出现卡顿会停留（</t>
    </r>
    <r>
      <rPr>
        <b/>
        <sz val="11"/>
        <color rgb="FFFF0000"/>
        <rFont val="微软雅黑"/>
        <charset val="134"/>
      </rPr>
      <t>记录TWS第一次卡顿距离</t>
    </r>
    <r>
      <rPr>
        <sz val="11"/>
        <color rgb="FF000000"/>
        <rFont val="微软雅黑"/>
        <charset val="134"/>
      </rPr>
      <t>），如果卡顿恢复，会继续拉远。如果连续出现卡顿或者无声，会往回走。最后无卡顿的点认为是最终距离。
————————————————————————————————————
2、</t>
    </r>
    <r>
      <rPr>
        <b/>
        <sz val="11"/>
        <color rgb="FFFF0000"/>
        <rFont val="微软雅黑"/>
        <charset val="134"/>
      </rPr>
      <t>TWS播歌捂耳测试</t>
    </r>
    <r>
      <rPr>
        <sz val="11"/>
        <color rgb="FF000000"/>
        <rFont val="微软雅黑"/>
        <charset val="134"/>
      </rPr>
      <t>：
a.双手捂耳朵，手帖耳侧面前后完全包裹住耳朵，但不碰到耳机。其他测试方法同正常测试距离一样。
————————————————————————————————————
3、</t>
    </r>
    <r>
      <rPr>
        <b/>
        <sz val="11"/>
        <color rgb="FFFF0000"/>
        <rFont val="微软雅黑"/>
        <charset val="134"/>
      </rPr>
      <t>TWS捂从机测试</t>
    </r>
    <r>
      <rPr>
        <b/>
        <sz val="11"/>
        <color rgb="FF000000"/>
        <rFont val="微软雅黑"/>
        <charset val="134"/>
      </rPr>
      <t>：</t>
    </r>
    <r>
      <rPr>
        <sz val="11"/>
        <color rgb="FF000000"/>
        <rFont val="微软雅黑"/>
        <charset val="134"/>
      </rPr>
      <t xml:space="preserve">
a.TWS单耳出仓连接手机，从机出仓配对成TWS当从机。
b.从机背对手机、捂耳，保持这个姿势拉锯，测试最终卡顿距离。</t>
    </r>
  </si>
  <si>
    <t>测试标准</t>
  </si>
  <si>
    <t>播歌：iphone&gt;30m；华为&gt;30m；三星&gt;15m。
捂耳：iphone&gt;7m；华为&gt;7m；三星&gt;5m</t>
  </si>
  <si>
    <t>iPhone8</t>
  </si>
  <si>
    <t>华为Mate20</t>
  </si>
  <si>
    <t>三星S8</t>
  </si>
  <si>
    <t>备注
（测试程序以及其他补充）</t>
  </si>
  <si>
    <t>左耳</t>
  </si>
  <si>
    <t>右耳</t>
  </si>
  <si>
    <t>TWS</t>
  </si>
  <si>
    <t>TWS
第一次卡顿</t>
  </si>
  <si>
    <t>TWS
捂双耳</t>
  </si>
  <si>
    <t>TWS
捂从机</t>
  </si>
  <si>
    <t>ows800
E25-02-0900</t>
  </si>
  <si>
    <t>距离(米)</t>
  </si>
  <si>
    <t>4楼</t>
  </si>
  <si>
    <t>710patch02.12</t>
  </si>
  <si>
    <t>1楼篮球场旁</t>
  </si>
  <si>
    <t>710patch02.13</t>
  </si>
  <si>
    <t>realme T02 Pro</t>
  </si>
  <si>
    <t>710patch02.11</t>
  </si>
  <si>
    <r>
      <rPr>
        <b/>
        <sz val="11"/>
        <color rgb="FF000000"/>
        <rFont val="宋体"/>
        <charset val="134"/>
      </rPr>
      <t>br56tws 1t2 v3.0.0_patch_03主要更新：</t>
    </r>
    <r>
      <rPr>
        <sz val="11"/>
        <rFont val="宋体"/>
        <charset val="134"/>
      </rPr>
      <t xml:space="preserve">
</t>
    </r>
    <r>
      <rPr>
        <sz val="11"/>
        <color rgb="FF000000"/>
        <rFont val="宋体"/>
        <charset val="134"/>
      </rPr>
      <t>1、新增头戴式FB ANC单馈
2、新增ANC防啸叫
3、新增内置触摸佩戴检测
4、蓝牙抗干扰优化
5、修复测试盒校准不了频偏
6、修复电量获取异常
7、修复ANC待机功耗过高
8、修复提示音底噪大
9、修改默认DCDC使用10uH</t>
    </r>
  </si>
  <si>
    <t xml:space="preserve">测试情况：1.基本功能正常；
          2.tws功耗测试测试正常；
          3.dac指标测试正常；
          4.RF测试正常；
          5.戴式FB ANC单馈测试效果以及功能正常；
          6.ANC防啸叫测试效果以及功能正常
          7.内置触摸佩戴检测编译通过
          8.其他修改项测试已经在功耗和系统检测项已经测试通过
          </t>
  </si>
  <si>
    <t xml:space="preserve">存在问题：
1、杰理OTA升级不支持单备份升级
2、teambition上剩余8个bug（有些暂未复现，有些是单手机系列出现的问题，详细查看teambition上BR56 缺陷下的V300patch03目录下）
</t>
  </si>
</sst>
</file>

<file path=xl/styles.xml><?xml version="1.0" encoding="utf-8"?>
<styleSheet xmlns="http://schemas.openxmlformats.org/spreadsheetml/2006/main">
  <numFmts count="9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_ "/>
    <numFmt numFmtId="177" formatCode="0.00_ "/>
    <numFmt numFmtId="178" formatCode="_([$€-2]* #,##0.00_);_([$€-2]* \(#,##0.00\);_([$€-2]* &quot;-&quot;??_)"/>
    <numFmt numFmtId="179" formatCode="yyyy/m/d;@"/>
    <numFmt numFmtId="180" formatCode="0.000_ "/>
  </numFmts>
  <fonts count="79">
    <font>
      <sz val="12"/>
      <color theme="1"/>
      <name val="等线"/>
      <charset val="134"/>
      <scheme val="minor"/>
    </font>
    <font>
      <sz val="12"/>
      <color rgb="FF000000"/>
      <name val="宋体"/>
      <charset val="134"/>
    </font>
    <font>
      <b/>
      <sz val="11"/>
      <color rgb="FF000000"/>
      <name val="宋体"/>
      <charset val="134"/>
    </font>
    <font>
      <sz val="11"/>
      <color rgb="FF000000"/>
      <name val="宋体"/>
      <charset val="134"/>
    </font>
    <font>
      <sz val="14"/>
      <color rgb="FF000000"/>
      <name val="宋体"/>
      <charset val="134"/>
    </font>
    <font>
      <b/>
      <sz val="16"/>
      <color rgb="FF000000"/>
      <name val="微软雅黑"/>
      <charset val="134"/>
    </font>
    <font>
      <b/>
      <sz val="11"/>
      <color rgb="FF000000"/>
      <name val="微软雅黑"/>
      <charset val="134"/>
    </font>
    <font>
      <sz val="11"/>
      <color rgb="FF000000"/>
      <name val="微软雅黑"/>
      <charset val="134"/>
    </font>
    <font>
      <sz val="12"/>
      <color rgb="FF000000"/>
      <name val="等线"/>
      <charset val="134"/>
    </font>
    <font>
      <b/>
      <sz val="18"/>
      <color rgb="FF002060"/>
      <name val="細明體"/>
      <charset val="134"/>
    </font>
    <font>
      <b/>
      <sz val="12"/>
      <color rgb="FF000000"/>
      <name val="微软雅黑"/>
      <charset val="134"/>
    </font>
    <font>
      <sz val="12"/>
      <color rgb="FF000000"/>
      <name val="微软雅黑"/>
      <charset val="134"/>
    </font>
    <font>
      <sz val="11"/>
      <color theme="1"/>
      <name val="等线"/>
      <charset val="134"/>
      <scheme val="minor"/>
    </font>
    <font>
      <b/>
      <sz val="12"/>
      <color indexed="8"/>
      <name val="微软雅黑"/>
      <charset val="134"/>
    </font>
    <font>
      <sz val="11"/>
      <color rgb="FF000000"/>
      <name val="微软雅黑"/>
      <charset val="0"/>
    </font>
    <font>
      <b/>
      <sz val="12"/>
      <name val="微软雅黑"/>
      <charset val="134"/>
    </font>
    <font>
      <sz val="12"/>
      <name val="微软雅黑"/>
      <charset val="0"/>
    </font>
    <font>
      <b/>
      <sz val="12"/>
      <name val="微软雅黑"/>
      <charset val="0"/>
    </font>
    <font>
      <sz val="12"/>
      <color rgb="FF000000"/>
      <name val="微软雅黑"/>
      <charset val="0"/>
    </font>
    <font>
      <sz val="12"/>
      <color indexed="8"/>
      <name val="微软雅黑"/>
      <charset val="0"/>
    </font>
    <font>
      <sz val="12"/>
      <color rgb="FFFF0000"/>
      <name val="微软雅黑"/>
      <charset val="0"/>
    </font>
    <font>
      <b/>
      <sz val="12"/>
      <color theme="1"/>
      <name val="微软雅黑"/>
      <charset val="134"/>
    </font>
    <font>
      <sz val="11"/>
      <color theme="1"/>
      <name val="微软雅黑"/>
      <charset val="134"/>
    </font>
    <font>
      <b/>
      <sz val="12"/>
      <color rgb="FF000000"/>
      <name val="等线"/>
      <charset val="134"/>
      <scheme val="minor"/>
    </font>
    <font>
      <sz val="12"/>
      <color rgb="FF000000"/>
      <name val="等线"/>
      <charset val="134"/>
      <scheme val="minor"/>
    </font>
    <font>
      <b/>
      <sz val="12"/>
      <color theme="1"/>
      <name val="等线"/>
      <charset val="134"/>
      <scheme val="minor"/>
    </font>
    <font>
      <sz val="12"/>
      <color theme="5"/>
      <name val="微软雅黑"/>
      <charset val="134"/>
    </font>
    <font>
      <b/>
      <sz val="12"/>
      <color theme="5"/>
      <name val="微软雅黑"/>
      <charset val="134"/>
    </font>
    <font>
      <sz val="11"/>
      <name val="微软雅黑"/>
      <charset val="134"/>
    </font>
    <font>
      <b/>
      <sz val="11"/>
      <color theme="5"/>
      <name val="微软雅黑"/>
      <charset val="134"/>
    </font>
    <font>
      <b/>
      <sz val="12"/>
      <color theme="5"/>
      <name val="等线"/>
      <charset val="134"/>
      <scheme val="minor"/>
    </font>
    <font>
      <sz val="12"/>
      <color rgb="FFFF0000"/>
      <name val="微软雅黑"/>
      <charset val="134"/>
    </font>
    <font>
      <b/>
      <sz val="20"/>
      <name val="Arial"/>
      <charset val="134"/>
    </font>
    <font>
      <b/>
      <sz val="11"/>
      <name val="Arial"/>
      <charset val="134"/>
    </font>
    <font>
      <sz val="11"/>
      <name val="Arial"/>
      <charset val="134"/>
    </font>
    <font>
      <b/>
      <sz val="11"/>
      <name val="微软雅黑"/>
      <charset val="134"/>
    </font>
    <font>
      <sz val="11"/>
      <color rgb="FF000000"/>
      <name val="Arial"/>
      <charset val="134"/>
    </font>
    <font>
      <b/>
      <sz val="11"/>
      <color rgb="FF000000"/>
      <name val="Arial"/>
      <charset val="134"/>
    </font>
    <font>
      <sz val="12"/>
      <color rgb="FF000000"/>
      <name val="Arial"/>
      <charset val="134"/>
    </font>
    <font>
      <sz val="11"/>
      <name val="宋体"/>
      <charset val="134"/>
    </font>
    <font>
      <sz val="11"/>
      <color theme="1"/>
      <name val="Arial"/>
      <charset val="134"/>
    </font>
    <font>
      <sz val="12"/>
      <color theme="1"/>
      <name val="Arial"/>
      <charset val="134"/>
    </font>
    <font>
      <sz val="10"/>
      <color rgb="FF000000"/>
      <name val="宋体"/>
      <charset val="134"/>
    </font>
    <font>
      <b/>
      <sz val="16"/>
      <name val="微软雅黑"/>
      <charset val="134"/>
    </font>
    <font>
      <sz val="12"/>
      <name val="微软雅黑"/>
      <charset val="134"/>
    </font>
    <font>
      <sz val="10"/>
      <color rgb="FF000000"/>
      <name val="微软雅黑"/>
      <charset val="134"/>
    </font>
    <font>
      <sz val="10"/>
      <name val="微软雅黑"/>
      <charset val="134"/>
    </font>
    <font>
      <sz val="10"/>
      <name val="等线"/>
      <charset val="134"/>
      <scheme val="minor"/>
    </font>
    <font>
      <b/>
      <i/>
      <sz val="12"/>
      <name val="微软雅黑"/>
      <charset val="134"/>
    </font>
    <font>
      <sz val="10"/>
      <color rgb="FFFF0000"/>
      <name val="微软雅黑"/>
      <charset val="134"/>
    </font>
    <font>
      <u/>
      <sz val="10"/>
      <color rgb="FF800080"/>
      <name val="微软雅黑"/>
      <charset val="134"/>
    </font>
    <font>
      <strike/>
      <sz val="10"/>
      <color rgb="FF000000"/>
      <name val="微软雅黑"/>
      <charset val="134"/>
    </font>
    <font>
      <b/>
      <sz val="22"/>
      <color rgb="FF002060"/>
      <name val="宋体"/>
      <charset val="134"/>
    </font>
    <font>
      <b/>
      <sz val="14"/>
      <color rgb="FF000000"/>
      <name val="微软雅黑"/>
      <charset val="134"/>
    </font>
    <font>
      <sz val="12"/>
      <color rgb="FF2E3133"/>
      <name val="微软雅黑"/>
      <charset val="134"/>
    </font>
    <font>
      <u/>
      <sz val="12"/>
      <color rgb="FF800080"/>
      <name val="等线"/>
      <charset val="134"/>
      <scheme val="minor"/>
    </font>
    <font>
      <sz val="12"/>
      <color rgb="FF80008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2"/>
      <color theme="10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0000"/>
      <name val="微软雅黑"/>
      <charset val="134"/>
    </font>
    <font>
      <b/>
      <sz val="10"/>
      <name val="微软雅黑"/>
      <charset val="134"/>
    </font>
    <font>
      <b/>
      <sz val="10"/>
      <color rgb="FF000000"/>
      <name val="微软雅黑"/>
      <charset val="134"/>
    </font>
  </fonts>
  <fills count="54">
    <fill>
      <patternFill patternType="none"/>
    </fill>
    <fill>
      <patternFill patternType="gray125"/>
    </fill>
    <fill>
      <patternFill patternType="solid">
        <fgColor rgb="FF9CC2E5"/>
        <bgColor indexed="64"/>
      </patternFill>
    </fill>
    <fill>
      <patternFill patternType="solid">
        <fgColor theme="6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4" tint="0.4"/>
        <bgColor indexed="64"/>
      </patternFill>
    </fill>
    <fill>
      <patternFill patternType="solid">
        <fgColor rgb="FF8DB3E2"/>
        <bgColor indexed="64"/>
      </patternFill>
    </fill>
    <fill>
      <patternFill patternType="solid">
        <fgColor rgb="FFDBE5F1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theme="9" tint="0.4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7" tint="0.6"/>
        <bgColor indexed="64"/>
      </patternFill>
    </fill>
    <fill>
      <patternFill patternType="solid">
        <fgColor theme="7" tint="0.4"/>
        <bgColor indexed="64"/>
      </patternFill>
    </fill>
    <fill>
      <patternFill patternType="solid">
        <fgColor theme="2" tint="-0.1"/>
        <bgColor indexed="64"/>
      </patternFill>
    </fill>
    <fill>
      <patternFill patternType="solid">
        <fgColor theme="2" tint="-0.25"/>
        <bgColor indexed="64"/>
      </patternFill>
    </fill>
    <fill>
      <patternFill patternType="solid">
        <fgColor theme="3" tint="0.6"/>
        <bgColor indexed="64"/>
      </patternFill>
    </fill>
    <fill>
      <patternFill patternType="solid">
        <fgColor rgb="FF91ABDF"/>
        <bgColor indexed="64"/>
      </patternFill>
    </fill>
    <fill>
      <patternFill patternType="solid">
        <fgColor rgb="FFE3F2D9"/>
        <bgColor indexed="64"/>
      </patternFill>
    </fill>
    <fill>
      <patternFill patternType="solid">
        <fgColor rgb="FFE3F1D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7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auto="1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auto="1"/>
      </left>
      <right style="thin">
        <color rgb="FF000000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rgb="FF000000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auto="1"/>
      </right>
      <top style="thin">
        <color auto="1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rgb="FF000000"/>
      </bottom>
      <diagonal/>
    </border>
    <border>
      <left style="thin">
        <color auto="1"/>
      </left>
      <right style="thin">
        <color rgb="FF000000"/>
      </right>
      <top style="thin">
        <color auto="1"/>
      </top>
      <bottom style="thin">
        <color rgb="FF000000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12" fillId="0" borderId="0" applyFont="0" applyFill="0" applyBorder="0" applyAlignment="0" applyProtection="0">
      <alignment vertical="center"/>
    </xf>
    <xf numFmtId="0" fontId="57" fillId="23" borderId="0" applyNumberFormat="0" applyBorder="0" applyAlignment="0" applyProtection="0">
      <alignment vertical="center"/>
    </xf>
    <xf numFmtId="0" fontId="58" fillId="24" borderId="65" applyNumberFormat="0" applyAlignment="0" applyProtection="0">
      <alignment vertical="center"/>
    </xf>
    <xf numFmtId="44" fontId="12" fillId="0" borderId="0" applyFont="0" applyFill="0" applyBorder="0" applyAlignment="0" applyProtection="0">
      <alignment vertical="center"/>
    </xf>
    <xf numFmtId="41" fontId="12" fillId="0" borderId="0" applyFont="0" applyFill="0" applyBorder="0" applyAlignment="0" applyProtection="0">
      <alignment vertical="center"/>
    </xf>
    <xf numFmtId="0" fontId="57" fillId="25" borderId="0" applyNumberFormat="0" applyBorder="0" applyAlignment="0" applyProtection="0">
      <alignment vertical="center"/>
    </xf>
    <xf numFmtId="0" fontId="59" fillId="26" borderId="0" applyNumberFormat="0" applyBorder="0" applyAlignment="0" applyProtection="0">
      <alignment vertical="center"/>
    </xf>
    <xf numFmtId="43" fontId="12" fillId="0" borderId="0" applyFont="0" applyFill="0" applyBorder="0" applyAlignment="0" applyProtection="0">
      <alignment vertical="center"/>
    </xf>
    <xf numFmtId="0" fontId="60" fillId="27" borderId="0" applyNumberFormat="0" applyBorder="0" applyAlignment="0" applyProtection="0">
      <alignment vertical="center"/>
    </xf>
    <xf numFmtId="0" fontId="61" fillId="0" borderId="0" applyNumberFormat="0" applyFill="0" applyBorder="0" applyAlignment="0" applyProtection="0">
      <alignment vertical="center"/>
    </xf>
    <xf numFmtId="9" fontId="12" fillId="0" borderId="0" applyFont="0" applyFill="0" applyBorder="0" applyAlignment="0" applyProtection="0">
      <alignment vertical="center"/>
    </xf>
    <xf numFmtId="0" fontId="62" fillId="0" borderId="0" applyNumberFormat="0" applyFill="0" applyBorder="0" applyAlignment="0" applyProtection="0">
      <alignment vertical="center"/>
    </xf>
    <xf numFmtId="0" fontId="12" fillId="28" borderId="66" applyNumberFormat="0" applyFont="0" applyAlignment="0" applyProtection="0">
      <alignment vertical="center"/>
    </xf>
    <xf numFmtId="0" fontId="60" fillId="29" borderId="0" applyNumberFormat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4" fillId="0" borderId="0" applyNumberFormat="0" applyFill="0" applyBorder="0" applyAlignment="0" applyProtection="0">
      <alignment vertical="center"/>
    </xf>
    <xf numFmtId="0" fontId="65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7" fillId="0" borderId="67" applyNumberFormat="0" applyFill="0" applyAlignment="0" applyProtection="0">
      <alignment vertical="center"/>
    </xf>
    <xf numFmtId="0" fontId="68" fillId="0" borderId="67" applyNumberFormat="0" applyFill="0" applyAlignment="0" applyProtection="0">
      <alignment vertical="center"/>
    </xf>
    <xf numFmtId="0" fontId="60" fillId="30" borderId="0" applyNumberFormat="0" applyBorder="0" applyAlignment="0" applyProtection="0">
      <alignment vertical="center"/>
    </xf>
    <xf numFmtId="0" fontId="63" fillId="0" borderId="68" applyNumberFormat="0" applyFill="0" applyAlignment="0" applyProtection="0">
      <alignment vertical="center"/>
    </xf>
    <xf numFmtId="0" fontId="60" fillId="31" borderId="0" applyNumberFormat="0" applyBorder="0" applyAlignment="0" applyProtection="0">
      <alignment vertical="center"/>
    </xf>
    <xf numFmtId="0" fontId="69" fillId="32" borderId="69" applyNumberFormat="0" applyAlignment="0" applyProtection="0">
      <alignment vertical="center"/>
    </xf>
    <xf numFmtId="0" fontId="70" fillId="32" borderId="65" applyNumberFormat="0" applyAlignment="0" applyProtection="0">
      <alignment vertical="center"/>
    </xf>
    <xf numFmtId="0" fontId="71" fillId="33" borderId="70" applyNumberFormat="0" applyAlignment="0" applyProtection="0">
      <alignment vertical="center"/>
    </xf>
    <xf numFmtId="0" fontId="57" fillId="34" borderId="0" applyNumberFormat="0" applyBorder="0" applyAlignment="0" applyProtection="0">
      <alignment vertical="center"/>
    </xf>
    <xf numFmtId="0" fontId="60" fillId="35" borderId="0" applyNumberFormat="0" applyBorder="0" applyAlignment="0" applyProtection="0">
      <alignment vertical="center"/>
    </xf>
    <xf numFmtId="0" fontId="72" fillId="0" borderId="71" applyNumberFormat="0" applyFill="0" applyAlignment="0" applyProtection="0">
      <alignment vertical="center"/>
    </xf>
    <xf numFmtId="0" fontId="73" fillId="0" borderId="72" applyNumberFormat="0" applyFill="0" applyAlignment="0" applyProtection="0">
      <alignment vertical="center"/>
    </xf>
    <xf numFmtId="0" fontId="74" fillId="36" borderId="0" applyNumberFormat="0" applyBorder="0" applyAlignment="0" applyProtection="0">
      <alignment vertical="center"/>
    </xf>
    <xf numFmtId="0" fontId="75" fillId="37" borderId="0" applyNumberFormat="0" applyBorder="0" applyAlignment="0" applyProtection="0">
      <alignment vertical="center"/>
    </xf>
    <xf numFmtId="0" fontId="57" fillId="38" borderId="0" applyNumberFormat="0" applyBorder="0" applyAlignment="0" applyProtection="0">
      <alignment vertical="center"/>
    </xf>
    <xf numFmtId="0" fontId="60" fillId="39" borderId="0" applyNumberFormat="0" applyBorder="0" applyAlignment="0" applyProtection="0">
      <alignment vertical="center"/>
    </xf>
    <xf numFmtId="0" fontId="57" fillId="40" borderId="0" applyNumberFormat="0" applyBorder="0" applyAlignment="0" applyProtection="0">
      <alignment vertical="center"/>
    </xf>
    <xf numFmtId="0" fontId="57" fillId="41" borderId="0" applyNumberFormat="0" applyBorder="0" applyAlignment="0" applyProtection="0">
      <alignment vertical="center"/>
    </xf>
    <xf numFmtId="0" fontId="57" fillId="42" borderId="0" applyNumberFormat="0" applyBorder="0" applyAlignment="0" applyProtection="0">
      <alignment vertical="center"/>
    </xf>
    <xf numFmtId="0" fontId="57" fillId="43" borderId="0" applyNumberFormat="0" applyBorder="0" applyAlignment="0" applyProtection="0">
      <alignment vertical="center"/>
    </xf>
    <xf numFmtId="0" fontId="60" fillId="44" borderId="0" applyNumberFormat="0" applyBorder="0" applyAlignment="0" applyProtection="0">
      <alignment vertical="center"/>
    </xf>
    <xf numFmtId="0" fontId="60" fillId="45" borderId="0" applyNumberFormat="0" applyBorder="0" applyAlignment="0" applyProtection="0">
      <alignment vertical="center"/>
    </xf>
    <xf numFmtId="0" fontId="57" fillId="46" borderId="0" applyNumberFormat="0" applyBorder="0" applyAlignment="0" applyProtection="0">
      <alignment vertical="center"/>
    </xf>
    <xf numFmtId="0" fontId="57" fillId="47" borderId="0" applyNumberFormat="0" applyBorder="0" applyAlignment="0" applyProtection="0">
      <alignment vertical="center"/>
    </xf>
    <xf numFmtId="0" fontId="60" fillId="48" borderId="0" applyNumberFormat="0" applyBorder="0" applyAlignment="0" applyProtection="0">
      <alignment vertical="center"/>
    </xf>
    <xf numFmtId="0" fontId="57" fillId="49" borderId="0" applyNumberFormat="0" applyBorder="0" applyAlignment="0" applyProtection="0">
      <alignment vertical="center"/>
    </xf>
    <xf numFmtId="0" fontId="60" fillId="50" borderId="0" applyNumberFormat="0" applyBorder="0" applyAlignment="0" applyProtection="0">
      <alignment vertical="center"/>
    </xf>
    <xf numFmtId="0" fontId="60" fillId="51" borderId="0" applyNumberFormat="0" applyBorder="0" applyAlignment="0" applyProtection="0">
      <alignment vertical="center"/>
    </xf>
    <xf numFmtId="0" fontId="57" fillId="52" borderId="0" applyNumberFormat="0" applyBorder="0" applyAlignment="0" applyProtection="0">
      <alignment vertical="center"/>
    </xf>
    <xf numFmtId="0" fontId="60" fillId="53" borderId="0" applyNumberFormat="0" applyBorder="0" applyAlignment="0" applyProtection="0">
      <alignment vertical="center"/>
    </xf>
  </cellStyleXfs>
  <cellXfs count="562">
    <xf numFmtId="0" fontId="0" fillId="0" borderId="0" xfId="0">
      <alignment vertical="center"/>
    </xf>
    <xf numFmtId="0" fontId="1" fillId="0" borderId="0" xfId="0" applyFont="1" applyAlignment="1"/>
    <xf numFmtId="0" fontId="2" fillId="0" borderId="1" xfId="0" applyFont="1" applyBorder="1" applyAlignment="1" applyProtection="1">
      <alignment horizontal="left" vertical="top" wrapText="1"/>
    </xf>
    <xf numFmtId="0" fontId="3" fillId="0" borderId="1" xfId="0" applyFont="1" applyBorder="1" applyAlignment="1" applyProtection="1">
      <alignment horizontal="left" vertical="top" wrapText="1"/>
    </xf>
    <xf numFmtId="0" fontId="3" fillId="0" borderId="2" xfId="0" applyFont="1" applyBorder="1" applyAlignment="1">
      <alignment vertical="top" wrapText="1"/>
    </xf>
    <xf numFmtId="0" fontId="1" fillId="0" borderId="0" xfId="0" applyFont="1" applyFill="1" applyAlignment="1">
      <alignment vertical="center"/>
    </xf>
    <xf numFmtId="0" fontId="4" fillId="0" borderId="0" xfId="0" applyFont="1" applyFill="1" applyAlignment="1">
      <alignment vertical="center"/>
    </xf>
    <xf numFmtId="0" fontId="3" fillId="0" borderId="0" xfId="0" applyFont="1" applyFill="1" applyAlignment="1">
      <alignment vertical="center"/>
    </xf>
    <xf numFmtId="0" fontId="3" fillId="0" borderId="0" xfId="0" applyFont="1" applyFill="1" applyAlignment="1">
      <alignment horizontal="center" vertical="center"/>
    </xf>
    <xf numFmtId="0" fontId="0" fillId="0" borderId="0" xfId="0" applyFont="1" applyFill="1" applyAlignment="1">
      <alignment vertical="center"/>
    </xf>
    <xf numFmtId="0" fontId="5" fillId="2" borderId="1" xfId="0" applyFont="1" applyFill="1" applyBorder="1" applyAlignment="1" applyProtection="1">
      <alignment horizontal="center" vertical="center" wrapText="1"/>
    </xf>
    <xf numFmtId="0" fontId="6" fillId="0" borderId="1" xfId="0" applyFont="1" applyFill="1" applyBorder="1" applyAlignment="1" applyProtection="1">
      <alignment horizontal="center" vertical="center"/>
    </xf>
    <xf numFmtId="14" fontId="7" fillId="0" borderId="1" xfId="0" applyNumberFormat="1" applyFont="1" applyFill="1" applyBorder="1" applyAlignment="1" applyProtection="1">
      <alignment horizontal="center" vertical="center"/>
    </xf>
    <xf numFmtId="0" fontId="6" fillId="0" borderId="1" xfId="0" applyFont="1" applyFill="1" applyBorder="1" applyAlignment="1" applyProtection="1">
      <alignment horizontal="center" vertical="center" wrapText="1"/>
    </xf>
    <xf numFmtId="0" fontId="7" fillId="0" borderId="1" xfId="0" applyFont="1" applyFill="1" applyBorder="1" applyAlignment="1" applyProtection="1">
      <alignment horizontal="center" vertical="center" wrapText="1"/>
    </xf>
    <xf numFmtId="0" fontId="7" fillId="0" borderId="1" xfId="0" applyFont="1" applyFill="1" applyBorder="1" applyAlignment="1" applyProtection="1">
      <alignment horizontal="left" vertical="top" wrapText="1"/>
    </xf>
    <xf numFmtId="0" fontId="6" fillId="0" borderId="1" xfId="0" applyFont="1" applyFill="1" applyBorder="1" applyAlignment="1" applyProtection="1">
      <alignment horizontal="left" vertical="center" wrapText="1"/>
    </xf>
    <xf numFmtId="0" fontId="6" fillId="3" borderId="3" xfId="0" applyFont="1" applyFill="1" applyBorder="1" applyAlignment="1" applyProtection="1">
      <alignment horizontal="center" vertical="center" wrapText="1"/>
    </xf>
    <xf numFmtId="0" fontId="7" fillId="3" borderId="1" xfId="0" applyFont="1" applyFill="1" applyBorder="1" applyAlignment="1" applyProtection="1">
      <alignment horizontal="center" vertical="center" wrapText="1"/>
    </xf>
    <xf numFmtId="0" fontId="6" fillId="3" borderId="4" xfId="0" applyFont="1" applyFill="1" applyBorder="1" applyAlignment="1" applyProtection="1">
      <alignment horizontal="center" vertical="center" wrapText="1"/>
    </xf>
    <xf numFmtId="0" fontId="6" fillId="4" borderId="5" xfId="0" applyFont="1" applyFill="1" applyBorder="1" applyAlignment="1" applyProtection="1">
      <alignment horizontal="center" vertical="center" wrapText="1"/>
    </xf>
    <xf numFmtId="0" fontId="7" fillId="4" borderId="6" xfId="0" applyFont="1" applyFill="1" applyBorder="1" applyAlignment="1" applyProtection="1">
      <alignment horizontal="center" vertical="center" wrapText="1"/>
    </xf>
    <xf numFmtId="0" fontId="7" fillId="4" borderId="1" xfId="0" applyFont="1" applyFill="1" applyBorder="1" applyAlignment="1" applyProtection="1">
      <alignment horizontal="center" vertical="center" wrapText="1"/>
    </xf>
    <xf numFmtId="0" fontId="6" fillId="0" borderId="1" xfId="0" applyFont="1" applyFill="1" applyBorder="1" applyAlignment="1" applyProtection="1">
      <alignment vertical="center"/>
    </xf>
    <xf numFmtId="0" fontId="7" fillId="0" borderId="1" xfId="0" applyFont="1" applyFill="1" applyBorder="1" applyAlignment="1" applyProtection="1">
      <alignment horizontal="left" vertical="center"/>
    </xf>
    <xf numFmtId="177" fontId="7" fillId="0" borderId="1" xfId="0" applyNumberFormat="1" applyFont="1" applyFill="1" applyBorder="1" applyAlignment="1" applyProtection="1">
      <alignment horizontal="center" vertical="center" wrapText="1"/>
    </xf>
    <xf numFmtId="0" fontId="6" fillId="0" borderId="1" xfId="0" applyFont="1" applyFill="1" applyBorder="1" applyAlignment="1" applyProtection="1">
      <alignment vertical="center" wrapText="1"/>
    </xf>
    <xf numFmtId="0" fontId="7" fillId="4" borderId="1" xfId="0" applyFont="1" applyFill="1" applyBorder="1" applyAlignment="1" applyProtection="1">
      <alignment horizontal="center" vertical="center"/>
    </xf>
    <xf numFmtId="0" fontId="7" fillId="0" borderId="1" xfId="0" applyFont="1" applyFill="1" applyBorder="1" applyAlignment="1" applyProtection="1">
      <alignment vertical="center" wrapText="1"/>
    </xf>
    <xf numFmtId="177" fontId="7" fillId="0" borderId="1" xfId="0" applyNumberFormat="1" applyFont="1" applyFill="1" applyBorder="1" applyAlignment="1" applyProtection="1">
      <alignment horizontal="center" vertical="center"/>
    </xf>
    <xf numFmtId="0" fontId="7" fillId="0" borderId="1" xfId="0" applyFont="1" applyFill="1" applyBorder="1" applyAlignment="1" applyProtection="1">
      <alignment vertical="center"/>
    </xf>
    <xf numFmtId="0" fontId="6" fillId="0" borderId="3" xfId="0" applyFont="1" applyFill="1" applyBorder="1" applyAlignment="1" applyProtection="1">
      <alignment horizontal="center" vertical="center" wrapText="1"/>
    </xf>
    <xf numFmtId="0" fontId="6" fillId="0" borderId="7" xfId="0" applyFont="1" applyFill="1" applyBorder="1" applyAlignment="1" applyProtection="1">
      <alignment horizontal="center" vertical="center" wrapText="1"/>
    </xf>
    <xf numFmtId="0" fontId="7" fillId="3" borderId="3" xfId="0" applyFont="1" applyFill="1" applyBorder="1" applyAlignment="1" applyProtection="1">
      <alignment horizontal="center" vertical="center" wrapText="1"/>
    </xf>
    <xf numFmtId="0" fontId="7" fillId="3" borderId="7" xfId="0" applyFont="1" applyFill="1" applyBorder="1" applyAlignment="1" applyProtection="1">
      <alignment horizontal="center" vertical="center" wrapText="1"/>
    </xf>
    <xf numFmtId="0" fontId="7" fillId="4" borderId="3" xfId="0" applyFont="1" applyFill="1" applyBorder="1" applyAlignment="1" applyProtection="1">
      <alignment horizontal="center" vertical="center"/>
    </xf>
    <xf numFmtId="0" fontId="7" fillId="4" borderId="7" xfId="0" applyFont="1" applyFill="1" applyBorder="1" applyAlignment="1" applyProtection="1">
      <alignment horizontal="center" vertical="center"/>
    </xf>
    <xf numFmtId="0" fontId="0" fillId="0" borderId="0" xfId="0" applyFont="1" applyFill="1" applyAlignment="1"/>
    <xf numFmtId="0" fontId="8" fillId="0" borderId="0" xfId="0" applyFont="1">
      <alignment vertical="center"/>
    </xf>
    <xf numFmtId="178" fontId="5" fillId="2" borderId="8" xfId="0" applyNumberFormat="1" applyFont="1" applyFill="1" applyBorder="1" applyAlignment="1" applyProtection="1">
      <alignment horizontal="center" vertical="center"/>
      <protection locked="0"/>
    </xf>
    <xf numFmtId="178" fontId="9" fillId="2" borderId="8" xfId="0" applyNumberFormat="1" applyFont="1" applyFill="1" applyBorder="1" applyAlignment="1" applyProtection="1">
      <alignment horizontal="center" vertical="center"/>
      <protection locked="0"/>
    </xf>
    <xf numFmtId="178" fontId="3" fillId="0" borderId="0" xfId="0" applyNumberFormat="1" applyFont="1">
      <alignment vertical="center"/>
    </xf>
    <xf numFmtId="178" fontId="10" fillId="2" borderId="8" xfId="0" applyNumberFormat="1" applyFont="1" applyFill="1" applyBorder="1" applyAlignment="1" applyProtection="1">
      <alignment horizontal="center" vertical="center" wrapText="1"/>
      <protection locked="0"/>
    </xf>
    <xf numFmtId="14" fontId="11" fillId="2" borderId="9" xfId="0" applyNumberFormat="1" applyFont="1" applyFill="1" applyBorder="1" applyAlignment="1" applyProtection="1">
      <alignment horizontal="left" vertical="center" wrapText="1"/>
      <protection locked="0"/>
    </xf>
    <xf numFmtId="14" fontId="11" fillId="2" borderId="10" xfId="0" applyNumberFormat="1" applyFont="1" applyFill="1" applyBorder="1" applyAlignment="1" applyProtection="1">
      <alignment horizontal="left" vertical="center" wrapText="1"/>
      <protection locked="0"/>
    </xf>
    <xf numFmtId="0" fontId="11" fillId="2" borderId="8" xfId="0" applyFont="1" applyFill="1" applyBorder="1" applyAlignment="1" applyProtection="1">
      <alignment horizontal="center" vertical="center"/>
    </xf>
    <xf numFmtId="178" fontId="10" fillId="2" borderId="8" xfId="0" applyNumberFormat="1" applyFont="1" applyFill="1" applyBorder="1" applyAlignment="1" applyProtection="1">
      <alignment horizontal="center" vertical="center"/>
      <protection locked="0"/>
    </xf>
    <xf numFmtId="178" fontId="11" fillId="2" borderId="8" xfId="0" applyNumberFormat="1" applyFont="1" applyFill="1" applyBorder="1" applyAlignment="1" applyProtection="1">
      <alignment horizontal="left" vertical="center" wrapText="1"/>
      <protection locked="0"/>
    </xf>
    <xf numFmtId="0" fontId="11" fillId="2" borderId="8" xfId="0" applyFont="1" applyFill="1" applyBorder="1" applyAlignment="1" applyProtection="1">
      <alignment horizontal="left" vertical="center"/>
    </xf>
    <xf numFmtId="178" fontId="11" fillId="2" borderId="9" xfId="0" applyNumberFormat="1" applyFont="1" applyFill="1" applyBorder="1" applyAlignment="1" applyProtection="1">
      <alignment horizontal="left" vertical="center" wrapText="1"/>
      <protection locked="0"/>
    </xf>
    <xf numFmtId="178" fontId="11" fillId="2" borderId="11" xfId="0" applyNumberFormat="1" applyFont="1" applyFill="1" applyBorder="1" applyAlignment="1" applyProtection="1">
      <alignment horizontal="left" vertical="center" wrapText="1"/>
      <protection locked="0"/>
    </xf>
    <xf numFmtId="178" fontId="11" fillId="2" borderId="10" xfId="0" applyNumberFormat="1" applyFont="1" applyFill="1" applyBorder="1" applyAlignment="1" applyProtection="1">
      <alignment horizontal="left" vertical="center" wrapText="1"/>
      <protection locked="0"/>
    </xf>
    <xf numFmtId="178" fontId="10" fillId="2" borderId="12" xfId="0" applyNumberFormat="1" applyFont="1" applyFill="1" applyBorder="1" applyAlignment="1" applyProtection="1">
      <alignment horizontal="center" vertical="center"/>
      <protection locked="0"/>
    </xf>
    <xf numFmtId="178" fontId="11" fillId="2" borderId="12" xfId="0" applyNumberFormat="1" applyFont="1" applyFill="1" applyBorder="1" applyAlignment="1" applyProtection="1">
      <alignment horizontal="left" vertical="center" wrapText="1"/>
      <protection locked="0"/>
    </xf>
    <xf numFmtId="0" fontId="11" fillId="2" borderId="12" xfId="0" applyFont="1" applyFill="1" applyBorder="1" applyAlignment="1" applyProtection="1">
      <alignment horizontal="left" vertical="center" wrapText="1"/>
    </xf>
    <xf numFmtId="0" fontId="3" fillId="0" borderId="0" xfId="0" applyFont="1">
      <alignment vertical="center"/>
    </xf>
    <xf numFmtId="178" fontId="11" fillId="2" borderId="12" xfId="0" applyNumberFormat="1" applyFont="1" applyFill="1" applyBorder="1" applyAlignment="1" applyProtection="1">
      <alignment horizontal="left" vertical="center"/>
      <protection locked="0"/>
    </xf>
    <xf numFmtId="0" fontId="11" fillId="2" borderId="12" xfId="0" applyFont="1" applyFill="1" applyBorder="1" applyAlignment="1" applyProtection="1">
      <alignment horizontal="left" vertical="center"/>
    </xf>
    <xf numFmtId="0" fontId="12" fillId="0" borderId="5" xfId="0" applyFont="1" applyFill="1" applyBorder="1" applyAlignment="1">
      <alignment vertical="center"/>
    </xf>
    <xf numFmtId="10" fontId="12" fillId="0" borderId="5" xfId="0" applyNumberFormat="1" applyFont="1" applyFill="1" applyBorder="1" applyAlignment="1">
      <alignment vertical="center"/>
    </xf>
    <xf numFmtId="177" fontId="12" fillId="0" borderId="5" xfId="0" applyNumberFormat="1" applyFont="1" applyFill="1" applyBorder="1" applyAlignment="1">
      <alignment vertical="center"/>
    </xf>
    <xf numFmtId="176" fontId="12" fillId="0" borderId="5" xfId="0" applyNumberFormat="1" applyFont="1" applyFill="1" applyBorder="1" applyAlignment="1">
      <alignment vertical="center"/>
    </xf>
    <xf numFmtId="0" fontId="12" fillId="0" borderId="0" xfId="0" applyFont="1" applyFill="1" applyAlignment="1">
      <alignment vertical="center"/>
    </xf>
    <xf numFmtId="0" fontId="12" fillId="0" borderId="5" xfId="0" applyFont="1" applyFill="1" applyBorder="1" applyAlignment="1">
      <alignment horizontal="center" vertical="center"/>
    </xf>
    <xf numFmtId="0" fontId="1" fillId="0" borderId="0" xfId="0" applyFont="1">
      <alignment vertical="center"/>
    </xf>
    <xf numFmtId="0" fontId="13" fillId="0" borderId="0" xfId="0" applyNumberFormat="1" applyFont="1" applyFill="1" applyAlignment="1">
      <alignment horizontal="left" vertical="center"/>
    </xf>
    <xf numFmtId="0" fontId="14" fillId="0" borderId="0" xfId="0" applyNumberFormat="1" applyFont="1" applyFill="1" applyAlignment="1">
      <alignment horizontal="left" vertical="center"/>
    </xf>
    <xf numFmtId="0" fontId="5" fillId="5" borderId="5" xfId="0" applyFont="1" applyFill="1" applyBorder="1" applyAlignment="1" applyProtection="1">
      <alignment horizontal="center" vertical="center"/>
    </xf>
    <xf numFmtId="0" fontId="15" fillId="5" borderId="5" xfId="0" applyNumberFormat="1" applyFont="1" applyFill="1" applyBorder="1" applyAlignment="1">
      <alignment horizontal="center" vertical="center"/>
    </xf>
    <xf numFmtId="14" fontId="16" fillId="5" borderId="5" xfId="0" applyNumberFormat="1" applyFont="1" applyFill="1" applyBorder="1" applyAlignment="1">
      <alignment horizontal="center" vertical="center" wrapText="1"/>
    </xf>
    <xf numFmtId="14" fontId="17" fillId="5" borderId="5" xfId="0" applyNumberFormat="1" applyFont="1" applyFill="1" applyBorder="1" applyAlignment="1">
      <alignment horizontal="center" vertical="center" wrapText="1"/>
    </xf>
    <xf numFmtId="0" fontId="13" fillId="5" borderId="5" xfId="0" applyNumberFormat="1" applyFont="1" applyFill="1" applyBorder="1" applyAlignment="1">
      <alignment horizontal="center" vertical="center" wrapText="1"/>
    </xf>
    <xf numFmtId="0" fontId="11" fillId="5" borderId="5" xfId="0" applyNumberFormat="1" applyFont="1" applyFill="1" applyBorder="1" applyAlignment="1">
      <alignment horizontal="center" vertical="center" wrapText="1"/>
    </xf>
    <xf numFmtId="0" fontId="10" fillId="5" borderId="5" xfId="0" applyNumberFormat="1" applyFont="1" applyFill="1" applyBorder="1" applyAlignment="1">
      <alignment horizontal="center" vertical="center" wrapText="1"/>
    </xf>
    <xf numFmtId="0" fontId="11" fillId="5" borderId="13" xfId="0" applyNumberFormat="1" applyFont="1" applyFill="1" applyBorder="1" applyAlignment="1">
      <alignment horizontal="left" vertical="center" wrapText="1"/>
    </xf>
    <xf numFmtId="0" fontId="11" fillId="5" borderId="14" xfId="0" applyNumberFormat="1" applyFont="1" applyFill="1" applyBorder="1" applyAlignment="1">
      <alignment horizontal="left" vertical="center" wrapText="1"/>
    </xf>
    <xf numFmtId="0" fontId="13" fillId="5" borderId="5" xfId="0" applyNumberFormat="1" applyFont="1" applyFill="1" applyBorder="1" applyAlignment="1">
      <alignment horizontal="center" vertical="center"/>
    </xf>
    <xf numFmtId="0" fontId="18" fillId="5" borderId="5" xfId="0" applyNumberFormat="1" applyFont="1" applyFill="1" applyBorder="1" applyAlignment="1">
      <alignment horizontal="left" vertical="center"/>
    </xf>
    <xf numFmtId="0" fontId="19" fillId="5" borderId="5" xfId="0" applyNumberFormat="1" applyFont="1" applyFill="1" applyBorder="1" applyAlignment="1">
      <alignment horizontal="left" vertical="center"/>
    </xf>
    <xf numFmtId="0" fontId="20" fillId="5" borderId="13" xfId="0" applyNumberFormat="1" applyFont="1" applyFill="1" applyBorder="1" applyAlignment="1">
      <alignment horizontal="left" vertical="center"/>
    </xf>
    <xf numFmtId="0" fontId="18" fillId="5" borderId="14" xfId="0" applyNumberFormat="1" applyFont="1" applyFill="1" applyBorder="1" applyAlignment="1">
      <alignment horizontal="left" vertical="center"/>
    </xf>
    <xf numFmtId="0" fontId="18" fillId="5" borderId="13" xfId="0" applyNumberFormat="1" applyFont="1" applyFill="1" applyBorder="1" applyAlignment="1">
      <alignment horizontal="left" vertical="center"/>
    </xf>
    <xf numFmtId="0" fontId="15" fillId="5" borderId="5" xfId="0" applyFont="1" applyFill="1" applyBorder="1" applyAlignment="1">
      <alignment horizontal="center" vertical="center"/>
    </xf>
    <xf numFmtId="0" fontId="21" fillId="5" borderId="5" xfId="0" applyFont="1" applyFill="1" applyBorder="1" applyAlignment="1">
      <alignment horizontal="center" vertical="center"/>
    </xf>
    <xf numFmtId="0" fontId="22" fillId="5" borderId="5" xfId="0" applyFont="1" applyFill="1" applyBorder="1" applyAlignment="1">
      <alignment horizontal="center" vertical="center"/>
    </xf>
    <xf numFmtId="0" fontId="22" fillId="5" borderId="5" xfId="0" applyFont="1" applyFill="1" applyBorder="1" applyAlignment="1">
      <alignment horizontal="left" vertical="center"/>
    </xf>
    <xf numFmtId="0" fontId="18" fillId="5" borderId="5" xfId="0" applyNumberFormat="1" applyFont="1" applyFill="1" applyBorder="1" applyAlignment="1">
      <alignment horizontal="center" vertical="center"/>
    </xf>
    <xf numFmtId="0" fontId="11" fillId="5" borderId="15" xfId="0" applyNumberFormat="1" applyFont="1" applyFill="1" applyBorder="1" applyAlignment="1">
      <alignment horizontal="left" vertical="center" wrapText="1"/>
    </xf>
    <xf numFmtId="0" fontId="18" fillId="5" borderId="15" xfId="0" applyNumberFormat="1" applyFont="1" applyFill="1" applyBorder="1" applyAlignment="1">
      <alignment horizontal="left" vertical="center"/>
    </xf>
    <xf numFmtId="0" fontId="23" fillId="0" borderId="5" xfId="0" applyFont="1" applyFill="1" applyBorder="1" applyAlignment="1">
      <alignment horizontal="center" vertical="center"/>
    </xf>
    <xf numFmtId="0" fontId="23" fillId="0" borderId="5" xfId="0" applyFont="1" applyFill="1" applyBorder="1" applyAlignment="1">
      <alignment horizontal="left" vertical="center"/>
    </xf>
    <xf numFmtId="0" fontId="24" fillId="0" borderId="5" xfId="0" applyFont="1" applyFill="1" applyBorder="1" applyAlignment="1">
      <alignment horizontal="left" vertical="center" wrapText="1"/>
    </xf>
    <xf numFmtId="0" fontId="24" fillId="0" borderId="13" xfId="0" applyFont="1" applyFill="1" applyBorder="1" applyAlignment="1">
      <alignment horizontal="left" vertical="center" wrapText="1"/>
    </xf>
    <xf numFmtId="0" fontId="24" fillId="0" borderId="14" xfId="0" applyFont="1" applyFill="1" applyBorder="1" applyAlignment="1">
      <alignment horizontal="left" vertical="center" wrapText="1"/>
    </xf>
    <xf numFmtId="0" fontId="24" fillId="0" borderId="15" xfId="0" applyFont="1" applyFill="1" applyBorder="1" applyAlignment="1">
      <alignment horizontal="left" vertical="center" wrapText="1"/>
    </xf>
    <xf numFmtId="0" fontId="25" fillId="0" borderId="0" xfId="0" applyFont="1" applyFill="1" applyAlignment="1">
      <alignment vertical="center"/>
    </xf>
    <xf numFmtId="0" fontId="5" fillId="6" borderId="16" xfId="0" applyFont="1" applyFill="1" applyBorder="1" applyAlignment="1" applyProtection="1">
      <alignment horizontal="center" vertical="center"/>
    </xf>
    <xf numFmtId="0" fontId="5" fillId="6" borderId="17" xfId="0" applyFont="1" applyFill="1" applyBorder="1" applyAlignment="1" applyProtection="1">
      <alignment horizontal="center" vertical="center"/>
    </xf>
    <xf numFmtId="0" fontId="10" fillId="0" borderId="5" xfId="0" applyFont="1" applyFill="1" applyBorder="1" applyAlignment="1" applyProtection="1">
      <alignment horizontal="center" vertical="center"/>
    </xf>
    <xf numFmtId="179" fontId="7" fillId="0" borderId="5" xfId="0" applyNumberFormat="1" applyFont="1" applyFill="1" applyBorder="1" applyAlignment="1" applyProtection="1">
      <alignment horizontal="left" vertical="center"/>
    </xf>
    <xf numFmtId="0" fontId="7" fillId="0" borderId="5" xfId="0" applyFont="1" applyFill="1" applyBorder="1" applyAlignment="1" applyProtection="1">
      <alignment horizontal="left" vertical="center"/>
    </xf>
    <xf numFmtId="0" fontId="7" fillId="0" borderId="13" xfId="0" applyFont="1" applyFill="1" applyBorder="1" applyAlignment="1" applyProtection="1">
      <alignment horizontal="left" vertical="center"/>
    </xf>
    <xf numFmtId="0" fontId="7" fillId="0" borderId="14" xfId="0" applyFont="1" applyFill="1" applyBorder="1" applyAlignment="1" applyProtection="1">
      <alignment horizontal="left" vertical="center"/>
    </xf>
    <xf numFmtId="0" fontId="10" fillId="0" borderId="5" xfId="0" applyFont="1" applyFill="1" applyBorder="1" applyAlignment="1" applyProtection="1">
      <alignment horizontal="center" vertical="center" wrapText="1"/>
    </xf>
    <xf numFmtId="0" fontId="7" fillId="0" borderId="13" xfId="0" applyFont="1" applyFill="1" applyBorder="1" applyAlignment="1" applyProtection="1">
      <alignment horizontal="left" vertical="center" wrapText="1"/>
    </xf>
    <xf numFmtId="0" fontId="7" fillId="0" borderId="14" xfId="0" applyFont="1" applyFill="1" applyBorder="1" applyAlignment="1" applyProtection="1">
      <alignment horizontal="left" vertical="center" wrapText="1"/>
    </xf>
    <xf numFmtId="0" fontId="7" fillId="0" borderId="13" xfId="0" applyFont="1" applyFill="1" applyBorder="1" applyAlignment="1" applyProtection="1">
      <alignment horizontal="left" vertical="top" wrapText="1"/>
    </xf>
    <xf numFmtId="0" fontId="7" fillId="0" borderId="14" xfId="0" applyFont="1" applyFill="1" applyBorder="1" applyAlignment="1" applyProtection="1">
      <alignment horizontal="left" vertical="top" wrapText="1"/>
    </xf>
    <xf numFmtId="0" fontId="26" fillId="0" borderId="13" xfId="0" applyFont="1" applyFill="1" applyBorder="1" applyAlignment="1" applyProtection="1">
      <alignment horizontal="left" vertical="center" wrapText="1"/>
    </xf>
    <xf numFmtId="0" fontId="26" fillId="0" borderId="14" xfId="0" applyFont="1" applyFill="1" applyBorder="1" applyAlignment="1" applyProtection="1">
      <alignment horizontal="left" vertical="center" wrapText="1"/>
    </xf>
    <xf numFmtId="0" fontId="7" fillId="0" borderId="13" xfId="0" applyFont="1" applyFill="1" applyBorder="1" applyAlignment="1" applyProtection="1">
      <alignment horizontal="center" vertical="top" wrapText="1"/>
    </xf>
    <xf numFmtId="0" fontId="7" fillId="0" borderId="14" xfId="0" applyFont="1" applyFill="1" applyBorder="1" applyAlignment="1" applyProtection="1">
      <alignment horizontal="center" vertical="top" wrapText="1"/>
    </xf>
    <xf numFmtId="0" fontId="6" fillId="6" borderId="5" xfId="0" applyFont="1" applyFill="1" applyBorder="1" applyAlignment="1" applyProtection="1">
      <alignment horizontal="center" vertical="center" wrapText="1"/>
    </xf>
    <xf numFmtId="0" fontId="7" fillId="6" borderId="5" xfId="0" applyFont="1" applyFill="1" applyBorder="1" applyAlignment="1" applyProtection="1">
      <alignment horizontal="center" vertical="center" wrapText="1"/>
    </xf>
    <xf numFmtId="0" fontId="6" fillId="6" borderId="18" xfId="0" applyFont="1" applyFill="1" applyBorder="1" applyAlignment="1" applyProtection="1">
      <alignment horizontal="center" vertical="center" wrapText="1"/>
    </xf>
    <xf numFmtId="0" fontId="6" fillId="6" borderId="19" xfId="0" applyFont="1" applyFill="1" applyBorder="1" applyAlignment="1" applyProtection="1">
      <alignment horizontal="center" vertical="center" wrapText="1"/>
    </xf>
    <xf numFmtId="0" fontId="6" fillId="6" borderId="20" xfId="0" applyFont="1" applyFill="1" applyBorder="1" applyAlignment="1" applyProtection="1">
      <alignment horizontal="center" vertical="center" wrapText="1"/>
    </xf>
    <xf numFmtId="0" fontId="6" fillId="6" borderId="21" xfId="0" applyFont="1" applyFill="1" applyBorder="1" applyAlignment="1" applyProtection="1">
      <alignment horizontal="center" vertical="center" wrapText="1"/>
    </xf>
    <xf numFmtId="0" fontId="6" fillId="6" borderId="22" xfId="0" applyFont="1" applyFill="1" applyBorder="1" applyAlignment="1" applyProtection="1">
      <alignment horizontal="center" vertical="center" wrapText="1"/>
    </xf>
    <xf numFmtId="0" fontId="6" fillId="6" borderId="23" xfId="0" applyFont="1" applyFill="1" applyBorder="1" applyAlignment="1" applyProtection="1">
      <alignment horizontal="center" vertical="center" wrapText="1"/>
    </xf>
    <xf numFmtId="0" fontId="8" fillId="0" borderId="0" xfId="0" applyFont="1" applyFill="1" applyAlignment="1">
      <alignment vertical="center"/>
    </xf>
    <xf numFmtId="0" fontId="12" fillId="0" borderId="24" xfId="0" applyFont="1" applyFill="1" applyBorder="1" applyAlignment="1">
      <alignment horizontal="center" vertical="center"/>
    </xf>
    <xf numFmtId="177" fontId="3" fillId="0" borderId="15" xfId="0" applyNumberFormat="1" applyFont="1" applyFill="1" applyBorder="1" applyAlignment="1" applyProtection="1">
      <alignment horizontal="center" vertical="center"/>
    </xf>
    <xf numFmtId="0" fontId="7" fillId="0" borderId="5" xfId="0" applyFont="1" applyFill="1" applyBorder="1" applyAlignment="1" applyProtection="1">
      <alignment horizontal="center" vertical="center"/>
    </xf>
    <xf numFmtId="0" fontId="7" fillId="7" borderId="5" xfId="0" applyFont="1" applyFill="1" applyBorder="1" applyAlignment="1" applyProtection="1">
      <alignment horizontal="center" vertical="center"/>
    </xf>
    <xf numFmtId="0" fontId="0" fillId="0" borderId="24" xfId="0" applyFont="1" applyFill="1" applyBorder="1" applyAlignment="1">
      <alignment horizontal="center" vertical="center"/>
    </xf>
    <xf numFmtId="177" fontId="7" fillId="8" borderId="5" xfId="0" applyNumberFormat="1" applyFont="1" applyFill="1" applyBorder="1" applyAlignment="1" applyProtection="1">
      <alignment horizontal="center" vertical="center"/>
    </xf>
    <xf numFmtId="177" fontId="7" fillId="3" borderId="5" xfId="0" applyNumberFormat="1" applyFont="1" applyFill="1" applyBorder="1" applyAlignment="1" applyProtection="1">
      <alignment horizontal="center" vertical="center"/>
    </xf>
    <xf numFmtId="177" fontId="7" fillId="9" borderId="5" xfId="0" applyNumberFormat="1" applyFont="1" applyFill="1" applyBorder="1" applyAlignment="1" applyProtection="1">
      <alignment horizontal="center" vertical="center"/>
    </xf>
    <xf numFmtId="0" fontId="0" fillId="0" borderId="21" xfId="0" applyFont="1" applyFill="1" applyBorder="1" applyAlignment="1">
      <alignment horizontal="center" vertical="center"/>
    </xf>
    <xf numFmtId="0" fontId="0" fillId="0" borderId="18" xfId="0" applyFont="1" applyFill="1" applyBorder="1" applyAlignment="1">
      <alignment horizontal="center" vertical="center"/>
    </xf>
    <xf numFmtId="177" fontId="7" fillId="4" borderId="5" xfId="0" applyNumberFormat="1" applyFont="1" applyFill="1" applyBorder="1" applyAlignment="1" applyProtection="1">
      <alignment horizontal="center" vertical="center"/>
    </xf>
    <xf numFmtId="177" fontId="7" fillId="10" borderId="5" xfId="0" applyNumberFormat="1" applyFont="1" applyFill="1" applyBorder="1" applyAlignment="1" applyProtection="1">
      <alignment horizontal="center" vertical="center"/>
    </xf>
    <xf numFmtId="0" fontId="7" fillId="11" borderId="18" xfId="0" applyFont="1" applyFill="1" applyBorder="1" applyAlignment="1" applyProtection="1">
      <alignment horizontal="center" vertical="center"/>
    </xf>
    <xf numFmtId="177" fontId="7" fillId="12" borderId="5" xfId="0" applyNumberFormat="1" applyFont="1" applyFill="1" applyBorder="1" applyAlignment="1" applyProtection="1">
      <alignment horizontal="center" vertical="center"/>
    </xf>
    <xf numFmtId="0" fontId="7" fillId="11" borderId="24" xfId="0" applyFont="1" applyFill="1" applyBorder="1" applyAlignment="1" applyProtection="1">
      <alignment horizontal="center" vertical="center"/>
    </xf>
    <xf numFmtId="177" fontId="7" fillId="13" borderId="5" xfId="0" applyNumberFormat="1" applyFont="1" applyFill="1" applyBorder="1" applyAlignment="1" applyProtection="1">
      <alignment horizontal="center" vertical="center"/>
    </xf>
    <xf numFmtId="177" fontId="3" fillId="0" borderId="25" xfId="0" applyNumberFormat="1" applyFont="1" applyFill="1" applyBorder="1" applyAlignment="1" applyProtection="1">
      <alignment horizontal="center" vertical="center"/>
    </xf>
    <xf numFmtId="0" fontId="6" fillId="0" borderId="5" xfId="0" applyFont="1" applyFill="1" applyBorder="1" applyAlignment="1" applyProtection="1">
      <alignment horizontal="center" vertical="center"/>
    </xf>
    <xf numFmtId="177" fontId="7" fillId="14" borderId="5" xfId="0" applyNumberFormat="1" applyFont="1" applyFill="1" applyBorder="1" applyAlignment="1" applyProtection="1">
      <alignment horizontal="center" vertical="center"/>
    </xf>
    <xf numFmtId="177" fontId="3" fillId="0" borderId="26" xfId="0" applyNumberFormat="1" applyFont="1" applyFill="1" applyBorder="1" applyAlignment="1" applyProtection="1">
      <alignment horizontal="center" vertical="center"/>
    </xf>
    <xf numFmtId="177" fontId="3" fillId="0" borderId="18" xfId="0" applyNumberFormat="1" applyFont="1" applyFill="1" applyBorder="1" applyAlignment="1" applyProtection="1">
      <alignment horizontal="center" vertical="center" wrapText="1"/>
    </xf>
    <xf numFmtId="177" fontId="7" fillId="15" borderId="5" xfId="0" applyNumberFormat="1" applyFont="1" applyFill="1" applyBorder="1" applyAlignment="1" applyProtection="1">
      <alignment horizontal="center" vertical="center"/>
    </xf>
    <xf numFmtId="177" fontId="3" fillId="0" borderId="24" xfId="0" applyNumberFormat="1" applyFont="1" applyFill="1" applyBorder="1" applyAlignment="1" applyProtection="1">
      <alignment horizontal="center" vertical="center"/>
    </xf>
    <xf numFmtId="177" fontId="3" fillId="0" borderId="21" xfId="0" applyNumberFormat="1" applyFont="1" applyFill="1" applyBorder="1" applyAlignment="1" applyProtection="1">
      <alignment horizontal="center" vertical="center"/>
    </xf>
    <xf numFmtId="177" fontId="7" fillId="16" borderId="5" xfId="0" applyNumberFormat="1" applyFont="1" applyFill="1" applyBorder="1" applyAlignment="1" applyProtection="1">
      <alignment horizontal="center" vertical="center"/>
    </xf>
    <xf numFmtId="0" fontId="12" fillId="0" borderId="21" xfId="0" applyFont="1" applyFill="1" applyBorder="1" applyAlignment="1">
      <alignment horizontal="center" vertical="center"/>
    </xf>
    <xf numFmtId="179" fontId="6" fillId="0" borderId="5" xfId="0" applyNumberFormat="1" applyFont="1" applyFill="1" applyBorder="1" applyAlignment="1" applyProtection="1">
      <alignment horizontal="left" vertical="center"/>
    </xf>
    <xf numFmtId="0" fontId="6" fillId="0" borderId="5" xfId="0" applyFont="1" applyFill="1" applyBorder="1" applyAlignment="1" applyProtection="1">
      <alignment horizontal="left" vertical="center"/>
    </xf>
    <xf numFmtId="0" fontId="6" fillId="0" borderId="14" xfId="0" applyFont="1" applyFill="1" applyBorder="1" applyAlignment="1" applyProtection="1">
      <alignment horizontal="left" vertical="center"/>
    </xf>
    <xf numFmtId="0" fontId="6" fillId="0" borderId="14" xfId="0" applyFont="1" applyFill="1" applyBorder="1" applyAlignment="1" applyProtection="1">
      <alignment horizontal="left" vertical="center" wrapText="1"/>
    </xf>
    <xf numFmtId="0" fontId="6" fillId="0" borderId="14" xfId="0" applyFont="1" applyFill="1" applyBorder="1" applyAlignment="1" applyProtection="1">
      <alignment horizontal="left" vertical="top" wrapText="1"/>
    </xf>
    <xf numFmtId="0" fontId="27" fillId="0" borderId="14" xfId="0" applyFont="1" applyFill="1" applyBorder="1" applyAlignment="1" applyProtection="1">
      <alignment horizontal="left" vertical="center" wrapText="1"/>
    </xf>
    <xf numFmtId="0" fontId="6" fillId="0" borderId="14" xfId="0" applyFont="1" applyFill="1" applyBorder="1" applyAlignment="1" applyProtection="1">
      <alignment horizontal="center" vertical="top" wrapText="1"/>
    </xf>
    <xf numFmtId="0" fontId="7" fillId="0" borderId="20" xfId="0" applyFont="1" applyFill="1" applyBorder="1" applyAlignment="1" applyProtection="1">
      <alignment horizontal="center" vertical="top" wrapText="1"/>
    </xf>
    <xf numFmtId="0" fontId="6" fillId="0" borderId="20" xfId="0" applyFont="1" applyFill="1" applyBorder="1" applyAlignment="1" applyProtection="1">
      <alignment horizontal="center" vertical="top" wrapText="1"/>
    </xf>
    <xf numFmtId="0" fontId="6" fillId="6" borderId="25" xfId="0" applyFont="1" applyFill="1" applyBorder="1" applyAlignment="1" applyProtection="1">
      <alignment horizontal="center" vertical="center" wrapText="1"/>
    </xf>
    <xf numFmtId="0" fontId="5" fillId="6" borderId="27" xfId="0" applyFont="1" applyFill="1" applyBorder="1" applyAlignment="1" applyProtection="1">
      <alignment horizontal="center" vertical="center" wrapText="1"/>
    </xf>
    <xf numFmtId="0" fontId="5" fillId="6" borderId="28" xfId="0" applyFont="1" applyFill="1" applyBorder="1" applyAlignment="1" applyProtection="1">
      <alignment horizontal="center" vertical="center" wrapText="1"/>
    </xf>
    <xf numFmtId="0" fontId="6" fillId="6" borderId="29" xfId="0" applyFont="1" applyFill="1" applyBorder="1" applyAlignment="1" applyProtection="1">
      <alignment horizontal="center" vertical="center" wrapText="1"/>
    </xf>
    <xf numFmtId="0" fontId="6" fillId="6" borderId="30" xfId="0" applyFont="1" applyFill="1" applyBorder="1" applyAlignment="1" applyProtection="1">
      <alignment horizontal="center" vertical="center" wrapText="1"/>
    </xf>
    <xf numFmtId="0" fontId="6" fillId="6" borderId="13" xfId="0" applyFont="1" applyFill="1" applyBorder="1" applyAlignment="1" applyProtection="1">
      <alignment horizontal="center" vertical="center" wrapText="1"/>
    </xf>
    <xf numFmtId="177" fontId="7" fillId="8" borderId="13" xfId="0" applyNumberFormat="1" applyFont="1" applyFill="1" applyBorder="1" applyAlignment="1" applyProtection="1">
      <alignment horizontal="center" vertical="center"/>
    </xf>
    <xf numFmtId="177" fontId="7" fillId="8" borderId="30" xfId="0" applyNumberFormat="1" applyFont="1" applyFill="1" applyBorder="1" applyAlignment="1" applyProtection="1">
      <alignment horizontal="center" vertical="center"/>
    </xf>
    <xf numFmtId="177" fontId="7" fillId="3" borderId="13" xfId="0" applyNumberFormat="1" applyFont="1" applyFill="1" applyBorder="1" applyAlignment="1" applyProtection="1">
      <alignment horizontal="center" vertical="center"/>
    </xf>
    <xf numFmtId="177" fontId="7" fillId="3" borderId="30" xfId="0" applyNumberFormat="1" applyFont="1" applyFill="1" applyBorder="1" applyAlignment="1" applyProtection="1">
      <alignment horizontal="center" vertical="center"/>
    </xf>
    <xf numFmtId="177" fontId="7" fillId="9" borderId="13" xfId="0" applyNumberFormat="1" applyFont="1" applyFill="1" applyBorder="1" applyAlignment="1" applyProtection="1">
      <alignment horizontal="center" vertical="center"/>
    </xf>
    <xf numFmtId="177" fontId="7" fillId="9" borderId="30" xfId="0" applyNumberFormat="1" applyFont="1" applyFill="1" applyBorder="1" applyAlignment="1" applyProtection="1">
      <alignment horizontal="center" vertical="center"/>
    </xf>
    <xf numFmtId="177" fontId="7" fillId="4" borderId="13" xfId="0" applyNumberFormat="1" applyFont="1" applyFill="1" applyBorder="1" applyAlignment="1" applyProtection="1">
      <alignment horizontal="center" vertical="center"/>
    </xf>
    <xf numFmtId="177" fontId="7" fillId="4" borderId="30" xfId="0" applyNumberFormat="1" applyFont="1" applyFill="1" applyBorder="1" applyAlignment="1" applyProtection="1">
      <alignment horizontal="center" vertical="center"/>
    </xf>
    <xf numFmtId="177" fontId="7" fillId="10" borderId="13" xfId="0" applyNumberFormat="1" applyFont="1" applyFill="1" applyBorder="1" applyAlignment="1" applyProtection="1">
      <alignment horizontal="center" vertical="center"/>
    </xf>
    <xf numFmtId="177" fontId="28" fillId="10" borderId="5" xfId="0" applyNumberFormat="1" applyFont="1" applyFill="1" applyBorder="1" applyAlignment="1" applyProtection="1">
      <alignment horizontal="center" vertical="center"/>
    </xf>
    <xf numFmtId="177" fontId="7" fillId="10" borderId="30" xfId="0" applyNumberFormat="1" applyFont="1" applyFill="1" applyBorder="1" applyAlignment="1" applyProtection="1">
      <alignment horizontal="center" vertical="center"/>
    </xf>
    <xf numFmtId="177" fontId="7" fillId="12" borderId="13" xfId="0" applyNumberFormat="1" applyFont="1" applyFill="1" applyBorder="1" applyAlignment="1" applyProtection="1">
      <alignment horizontal="center" vertical="center"/>
    </xf>
    <xf numFmtId="177" fontId="28" fillId="12" borderId="5" xfId="0" applyNumberFormat="1" applyFont="1" applyFill="1" applyBorder="1" applyAlignment="1" applyProtection="1">
      <alignment horizontal="center" vertical="center"/>
    </xf>
    <xf numFmtId="177" fontId="7" fillId="12" borderId="30" xfId="0" applyNumberFormat="1" applyFont="1" applyFill="1" applyBorder="1" applyAlignment="1" applyProtection="1">
      <alignment horizontal="center" vertical="center"/>
    </xf>
    <xf numFmtId="177" fontId="7" fillId="13" borderId="13" xfId="0" applyNumberFormat="1" applyFont="1" applyFill="1" applyBorder="1" applyAlignment="1" applyProtection="1">
      <alignment horizontal="center" vertical="center"/>
    </xf>
    <xf numFmtId="177" fontId="28" fillId="13" borderId="5" xfId="0" applyNumberFormat="1" applyFont="1" applyFill="1" applyBorder="1" applyAlignment="1" applyProtection="1">
      <alignment horizontal="center" vertical="center"/>
    </xf>
    <xf numFmtId="177" fontId="7" fillId="13" borderId="30" xfId="0" applyNumberFormat="1" applyFont="1" applyFill="1" applyBorder="1" applyAlignment="1" applyProtection="1">
      <alignment horizontal="center" vertical="center"/>
    </xf>
    <xf numFmtId="177" fontId="7" fillId="14" borderId="13" xfId="0" applyNumberFormat="1" applyFont="1" applyFill="1" applyBorder="1" applyAlignment="1" applyProtection="1">
      <alignment horizontal="center" vertical="center"/>
    </xf>
    <xf numFmtId="177" fontId="7" fillId="14" borderId="30" xfId="0" applyNumberFormat="1" applyFont="1" applyFill="1" applyBorder="1" applyAlignment="1" applyProtection="1">
      <alignment horizontal="center" vertical="center"/>
    </xf>
    <xf numFmtId="177" fontId="7" fillId="15" borderId="13" xfId="0" applyNumberFormat="1" applyFont="1" applyFill="1" applyBorder="1" applyAlignment="1" applyProtection="1">
      <alignment horizontal="center" vertical="center"/>
    </xf>
    <xf numFmtId="177" fontId="7" fillId="15" borderId="30" xfId="0" applyNumberFormat="1" applyFont="1" applyFill="1" applyBorder="1" applyAlignment="1" applyProtection="1">
      <alignment horizontal="center" vertical="center"/>
    </xf>
    <xf numFmtId="177" fontId="7" fillId="16" borderId="13" xfId="0" applyNumberFormat="1" applyFont="1" applyFill="1" applyBorder="1" applyAlignment="1" applyProtection="1">
      <alignment horizontal="center" vertical="center"/>
    </xf>
    <xf numFmtId="177" fontId="7" fillId="16" borderId="30" xfId="0" applyNumberFormat="1" applyFont="1" applyFill="1" applyBorder="1" applyAlignment="1" applyProtection="1">
      <alignment horizontal="center" vertical="center"/>
    </xf>
    <xf numFmtId="177" fontId="7" fillId="16" borderId="31" xfId="0" applyNumberFormat="1" applyFont="1" applyFill="1" applyBorder="1" applyAlignment="1" applyProtection="1">
      <alignment horizontal="center" vertical="center"/>
    </xf>
    <xf numFmtId="177" fontId="7" fillId="16" borderId="32" xfId="0" applyNumberFormat="1" applyFont="1" applyFill="1" applyBorder="1" applyAlignment="1" applyProtection="1">
      <alignment horizontal="center" vertical="center"/>
    </xf>
    <xf numFmtId="179" fontId="10" fillId="0" borderId="5" xfId="0" applyNumberFormat="1" applyFont="1" applyFill="1" applyBorder="1" applyAlignment="1" applyProtection="1">
      <alignment horizontal="center" vertical="center"/>
    </xf>
    <xf numFmtId="14" fontId="7" fillId="0" borderId="5" xfId="0" applyNumberFormat="1" applyFont="1" applyFill="1" applyBorder="1" applyAlignment="1" applyProtection="1">
      <alignment horizontal="left" vertical="top"/>
    </xf>
    <xf numFmtId="14" fontId="6" fillId="0" borderId="5" xfId="0" applyNumberFormat="1" applyFont="1" applyFill="1" applyBorder="1" applyAlignment="1" applyProtection="1">
      <alignment horizontal="left" vertical="top"/>
    </xf>
    <xf numFmtId="0" fontId="7" fillId="0" borderId="13" xfId="0" applyFont="1" applyFill="1" applyBorder="1" applyAlignment="1" applyProtection="1">
      <alignment horizontal="left" vertical="top"/>
    </xf>
    <xf numFmtId="0" fontId="6" fillId="0" borderId="14" xfId="0" applyFont="1" applyFill="1" applyBorder="1" applyAlignment="1" applyProtection="1">
      <alignment horizontal="left" vertical="top"/>
    </xf>
    <xf numFmtId="0" fontId="7" fillId="0" borderId="14" xfId="0" applyFont="1" applyFill="1" applyBorder="1" applyAlignment="1" applyProtection="1">
      <alignment horizontal="left" vertical="top"/>
    </xf>
    <xf numFmtId="0" fontId="5" fillId="6" borderId="33" xfId="0" applyFont="1" applyFill="1" applyBorder="1" applyAlignment="1" applyProtection="1">
      <alignment horizontal="center" vertical="center" wrapText="1"/>
    </xf>
    <xf numFmtId="0" fontId="6" fillId="6" borderId="34" xfId="0" applyFont="1" applyFill="1" applyBorder="1" applyAlignment="1" applyProtection="1">
      <alignment horizontal="center" vertical="center" wrapText="1"/>
    </xf>
    <xf numFmtId="177" fontId="7" fillId="8" borderId="34" xfId="0" applyNumberFormat="1" applyFont="1" applyFill="1" applyBorder="1" applyAlignment="1" applyProtection="1">
      <alignment horizontal="center" vertical="center"/>
    </xf>
    <xf numFmtId="177" fontId="7" fillId="3" borderId="34" xfId="0" applyNumberFormat="1" applyFont="1" applyFill="1" applyBorder="1" applyAlignment="1" applyProtection="1">
      <alignment horizontal="center" vertical="center"/>
    </xf>
    <xf numFmtId="177" fontId="7" fillId="9" borderId="34" xfId="0" applyNumberFormat="1" applyFont="1" applyFill="1" applyBorder="1" applyAlignment="1" applyProtection="1">
      <alignment horizontal="center" vertical="center"/>
    </xf>
    <xf numFmtId="177" fontId="28" fillId="4" borderId="5" xfId="0" applyNumberFormat="1" applyFont="1" applyFill="1" applyBorder="1" applyAlignment="1" applyProtection="1">
      <alignment horizontal="center" vertical="center"/>
    </xf>
    <xf numFmtId="177" fontId="7" fillId="4" borderId="34" xfId="0" applyNumberFormat="1" applyFont="1" applyFill="1" applyBorder="1" applyAlignment="1" applyProtection="1">
      <alignment horizontal="center" vertical="center"/>
    </xf>
    <xf numFmtId="177" fontId="7" fillId="10" borderId="34" xfId="0" applyNumberFormat="1" applyFont="1" applyFill="1" applyBorder="1" applyAlignment="1" applyProtection="1">
      <alignment horizontal="center" vertical="center"/>
    </xf>
    <xf numFmtId="177" fontId="28" fillId="10" borderId="34" xfId="0" applyNumberFormat="1" applyFont="1" applyFill="1" applyBorder="1" applyAlignment="1" applyProtection="1">
      <alignment horizontal="center" vertical="center"/>
    </xf>
    <xf numFmtId="177" fontId="7" fillId="12" borderId="34" xfId="0" applyNumberFormat="1" applyFont="1" applyFill="1" applyBorder="1" applyAlignment="1" applyProtection="1">
      <alignment horizontal="center" vertical="center"/>
    </xf>
    <xf numFmtId="177" fontId="7" fillId="13" borderId="34" xfId="0" applyNumberFormat="1" applyFont="1" applyFill="1" applyBorder="1" applyAlignment="1" applyProtection="1">
      <alignment horizontal="center" vertical="center"/>
    </xf>
    <xf numFmtId="177" fontId="28" fillId="14" borderId="5" xfId="0" applyNumberFormat="1" applyFont="1" applyFill="1" applyBorder="1" applyAlignment="1" applyProtection="1">
      <alignment horizontal="center" vertical="center"/>
    </xf>
    <xf numFmtId="177" fontId="7" fillId="14" borderId="34" xfId="0" applyNumberFormat="1" applyFont="1" applyFill="1" applyBorder="1" applyAlignment="1" applyProtection="1">
      <alignment horizontal="center" vertical="center"/>
    </xf>
    <xf numFmtId="177" fontId="7" fillId="15" borderId="34" xfId="0" applyNumberFormat="1" applyFont="1" applyFill="1" applyBorder="1" applyAlignment="1" applyProtection="1">
      <alignment horizontal="center" vertical="center"/>
    </xf>
    <xf numFmtId="177" fontId="7" fillId="16" borderId="34" xfId="0" applyNumberFormat="1" applyFont="1" applyFill="1" applyBorder="1" applyAlignment="1" applyProtection="1">
      <alignment horizontal="center" vertical="center"/>
    </xf>
    <xf numFmtId="177" fontId="7" fillId="16" borderId="35" xfId="0" applyNumberFormat="1" applyFont="1" applyFill="1" applyBorder="1" applyAlignment="1" applyProtection="1">
      <alignment horizontal="center" vertical="center"/>
    </xf>
    <xf numFmtId="0" fontId="11" fillId="0" borderId="5" xfId="0" applyFont="1" applyFill="1" applyBorder="1" applyAlignment="1">
      <alignment horizontal="center" vertical="top"/>
    </xf>
    <xf numFmtId="0" fontId="10" fillId="0" borderId="13" xfId="0" applyFont="1" applyFill="1" applyBorder="1" applyAlignment="1">
      <alignment horizontal="left" vertical="top"/>
    </xf>
    <xf numFmtId="0" fontId="10" fillId="0" borderId="14" xfId="0" applyFont="1" applyFill="1" applyBorder="1" applyAlignment="1">
      <alignment horizontal="left" vertical="top"/>
    </xf>
    <xf numFmtId="0" fontId="5" fillId="6" borderId="14" xfId="0" applyFont="1" applyFill="1" applyBorder="1" applyAlignment="1" applyProtection="1">
      <alignment horizontal="center" vertical="center" wrapText="1"/>
    </xf>
    <xf numFmtId="0" fontId="7" fillId="6" borderId="15" xfId="0" applyFont="1" applyFill="1" applyBorder="1" applyAlignment="1" applyProtection="1">
      <alignment horizontal="center" vertical="center" wrapText="1"/>
    </xf>
    <xf numFmtId="0" fontId="6" fillId="6" borderId="15" xfId="0" applyFont="1" applyFill="1" applyBorder="1" applyAlignment="1" applyProtection="1">
      <alignment horizontal="center" vertical="center" wrapText="1"/>
    </xf>
    <xf numFmtId="177" fontId="7" fillId="8" borderId="15" xfId="0" applyNumberFormat="1" applyFont="1" applyFill="1" applyBorder="1" applyAlignment="1" applyProtection="1">
      <alignment horizontal="center" vertical="center"/>
    </xf>
    <xf numFmtId="177" fontId="7" fillId="8" borderId="5" xfId="0" applyNumberFormat="1" applyFont="1" applyFill="1" applyBorder="1" applyAlignment="1" applyProtection="1">
      <alignment horizontal="center" vertical="center" wrapText="1"/>
    </xf>
    <xf numFmtId="177" fontId="7" fillId="3" borderId="15" xfId="0" applyNumberFormat="1" applyFont="1" applyFill="1" applyBorder="1" applyAlignment="1" applyProtection="1">
      <alignment horizontal="center" vertical="center"/>
    </xf>
    <xf numFmtId="177" fontId="7" fillId="3" borderId="5" xfId="0" applyNumberFormat="1" applyFont="1" applyFill="1" applyBorder="1" applyAlignment="1" applyProtection="1">
      <alignment horizontal="center" vertical="center" wrapText="1"/>
    </xf>
    <xf numFmtId="177" fontId="7" fillId="9" borderId="15" xfId="0" applyNumberFormat="1" applyFont="1" applyFill="1" applyBorder="1" applyAlignment="1" applyProtection="1">
      <alignment horizontal="center" vertical="center"/>
    </xf>
    <xf numFmtId="177" fontId="7" fillId="9" borderId="5" xfId="0" applyNumberFormat="1" applyFont="1" applyFill="1" applyBorder="1" applyAlignment="1" applyProtection="1">
      <alignment horizontal="center" vertical="center" wrapText="1"/>
    </xf>
    <xf numFmtId="177" fontId="7" fillId="4" borderId="15" xfId="0" applyNumberFormat="1" applyFont="1" applyFill="1" applyBorder="1" applyAlignment="1" applyProtection="1">
      <alignment horizontal="center" vertical="center"/>
    </xf>
    <xf numFmtId="177" fontId="7" fillId="4" borderId="5" xfId="0" applyNumberFormat="1" applyFont="1" applyFill="1" applyBorder="1" applyAlignment="1" applyProtection="1">
      <alignment horizontal="center" vertical="center" wrapText="1"/>
    </xf>
    <xf numFmtId="177" fontId="7" fillId="10" borderId="15" xfId="0" applyNumberFormat="1" applyFont="1" applyFill="1" applyBorder="1" applyAlignment="1" applyProtection="1">
      <alignment horizontal="center" vertical="center"/>
    </xf>
    <xf numFmtId="177" fontId="7" fillId="10" borderId="5" xfId="0" applyNumberFormat="1" applyFont="1" applyFill="1" applyBorder="1" applyAlignment="1" applyProtection="1">
      <alignment horizontal="center" vertical="center" wrapText="1"/>
    </xf>
    <xf numFmtId="177" fontId="7" fillId="12" borderId="15" xfId="0" applyNumberFormat="1" applyFont="1" applyFill="1" applyBorder="1" applyAlignment="1" applyProtection="1">
      <alignment horizontal="center" vertical="center"/>
    </xf>
    <xf numFmtId="177" fontId="7" fillId="12" borderId="5" xfId="0" applyNumberFormat="1" applyFont="1" applyFill="1" applyBorder="1" applyAlignment="1" applyProtection="1">
      <alignment horizontal="center" vertical="center" wrapText="1"/>
    </xf>
    <xf numFmtId="177" fontId="7" fillId="13" borderId="15" xfId="0" applyNumberFormat="1" applyFont="1" applyFill="1" applyBorder="1" applyAlignment="1" applyProtection="1">
      <alignment horizontal="center" vertical="center"/>
    </xf>
    <xf numFmtId="177" fontId="7" fillId="13" borderId="5" xfId="0" applyNumberFormat="1" applyFont="1" applyFill="1" applyBorder="1" applyAlignment="1" applyProtection="1">
      <alignment horizontal="center" vertical="center" wrapText="1"/>
    </xf>
    <xf numFmtId="177" fontId="7" fillId="14" borderId="15" xfId="0" applyNumberFormat="1" applyFont="1" applyFill="1" applyBorder="1" applyAlignment="1" applyProtection="1">
      <alignment horizontal="center" vertical="center"/>
    </xf>
    <xf numFmtId="177" fontId="7" fillId="14" borderId="5" xfId="0" applyNumberFormat="1" applyFont="1" applyFill="1" applyBorder="1" applyAlignment="1" applyProtection="1">
      <alignment horizontal="center" vertical="center" wrapText="1"/>
    </xf>
    <xf numFmtId="177" fontId="7" fillId="15" borderId="15" xfId="0" applyNumberFormat="1" applyFont="1" applyFill="1" applyBorder="1" applyAlignment="1" applyProtection="1">
      <alignment horizontal="center" vertical="center"/>
    </xf>
    <xf numFmtId="177" fontId="7" fillId="16" borderId="15" xfId="0" applyNumberFormat="1" applyFont="1" applyFill="1" applyBorder="1" applyAlignment="1" applyProtection="1">
      <alignment horizontal="center" vertical="center"/>
    </xf>
    <xf numFmtId="0" fontId="11" fillId="0" borderId="14" xfId="0" applyFont="1" applyFill="1" applyBorder="1" applyAlignment="1">
      <alignment horizontal="left" vertical="top"/>
    </xf>
    <xf numFmtId="0" fontId="10" fillId="0" borderId="15" xfId="0" applyFont="1" applyFill="1" applyBorder="1" applyAlignment="1">
      <alignment horizontal="left" vertical="top"/>
    </xf>
    <xf numFmtId="0" fontId="11" fillId="0" borderId="20" xfId="0" applyFont="1" applyFill="1" applyBorder="1" applyAlignment="1">
      <alignment horizontal="center" vertical="top"/>
    </xf>
    <xf numFmtId="0" fontId="6" fillId="0" borderId="15" xfId="0" applyFont="1" applyFill="1" applyBorder="1" applyAlignment="1" applyProtection="1">
      <alignment horizontal="left" vertical="top"/>
    </xf>
    <xf numFmtId="0" fontId="11" fillId="0" borderId="0" xfId="0" applyFont="1" applyFill="1" applyAlignment="1">
      <alignment horizontal="center" vertical="top"/>
    </xf>
    <xf numFmtId="0" fontId="6" fillId="0" borderId="15" xfId="0" applyFont="1" applyFill="1" applyBorder="1" applyAlignment="1" applyProtection="1">
      <alignment horizontal="left" vertical="center"/>
    </xf>
    <xf numFmtId="0" fontId="6" fillId="0" borderId="15" xfId="0" applyFont="1" applyFill="1" applyBorder="1" applyAlignment="1" applyProtection="1">
      <alignment horizontal="left" vertical="center" wrapText="1"/>
    </xf>
    <xf numFmtId="0" fontId="6" fillId="0" borderId="15" xfId="0" applyFont="1" applyFill="1" applyBorder="1" applyAlignment="1" applyProtection="1">
      <alignment horizontal="left" vertical="top" wrapText="1"/>
    </xf>
    <xf numFmtId="0" fontId="27" fillId="0" borderId="15" xfId="0" applyFont="1" applyFill="1" applyBorder="1" applyAlignment="1" applyProtection="1">
      <alignment horizontal="left" vertical="center" wrapText="1"/>
    </xf>
    <xf numFmtId="0" fontId="6" fillId="0" borderId="15" xfId="0" applyFont="1" applyFill="1" applyBorder="1" applyAlignment="1" applyProtection="1">
      <alignment horizontal="center" vertical="top" wrapText="1"/>
    </xf>
    <xf numFmtId="0" fontId="11" fillId="0" borderId="23" xfId="0" applyFont="1" applyFill="1" applyBorder="1" applyAlignment="1">
      <alignment horizontal="center" vertical="top"/>
    </xf>
    <xf numFmtId="0" fontId="6" fillId="6" borderId="0" xfId="0" applyFont="1" applyFill="1" applyBorder="1" applyAlignment="1" applyProtection="1">
      <alignment horizontal="center" vertical="center" wrapText="1"/>
    </xf>
    <xf numFmtId="0" fontId="7" fillId="8" borderId="5" xfId="0" applyFont="1" applyFill="1" applyBorder="1" applyAlignment="1" applyProtection="1">
      <alignment horizontal="center" vertical="center" wrapText="1"/>
    </xf>
    <xf numFmtId="0" fontId="7" fillId="8" borderId="18" xfId="0" applyFont="1" applyFill="1" applyBorder="1" applyAlignment="1" applyProtection="1">
      <alignment horizontal="center" vertical="center" wrapText="1"/>
    </xf>
    <xf numFmtId="0" fontId="7" fillId="8" borderId="21" xfId="0" applyFont="1" applyFill="1" applyBorder="1" applyAlignment="1" applyProtection="1">
      <alignment horizontal="center" vertical="center" wrapText="1"/>
    </xf>
    <xf numFmtId="0" fontId="7" fillId="3" borderId="5" xfId="0" applyFont="1" applyFill="1" applyBorder="1" applyAlignment="1" applyProtection="1">
      <alignment horizontal="center" vertical="center" wrapText="1"/>
    </xf>
    <xf numFmtId="0" fontId="7" fillId="3" borderId="18" xfId="0" applyFont="1" applyFill="1" applyBorder="1" applyAlignment="1" applyProtection="1">
      <alignment horizontal="center" vertical="center" wrapText="1"/>
    </xf>
    <xf numFmtId="0" fontId="7" fillId="3" borderId="24" xfId="0" applyFont="1" applyFill="1" applyBorder="1" applyAlignment="1" applyProtection="1">
      <alignment horizontal="center" vertical="center" wrapText="1"/>
    </xf>
    <xf numFmtId="0" fontId="7" fillId="9" borderId="5" xfId="0" applyFont="1" applyFill="1" applyBorder="1" applyAlignment="1" applyProtection="1">
      <alignment horizontal="center" vertical="center" wrapText="1"/>
    </xf>
    <xf numFmtId="0" fontId="7" fillId="4" borderId="5" xfId="0" applyFont="1" applyFill="1" applyBorder="1" applyAlignment="1" applyProtection="1">
      <alignment horizontal="center" vertical="center" wrapText="1"/>
    </xf>
    <xf numFmtId="0" fontId="7" fillId="10" borderId="5" xfId="0" applyFont="1" applyFill="1" applyBorder="1" applyAlignment="1" applyProtection="1">
      <alignment horizontal="center" vertical="center" wrapText="1"/>
    </xf>
    <xf numFmtId="0" fontId="7" fillId="12" borderId="5" xfId="0" applyFont="1" applyFill="1" applyBorder="1" applyAlignment="1" applyProtection="1">
      <alignment horizontal="center" vertical="center" wrapText="1"/>
    </xf>
    <xf numFmtId="0" fontId="7" fillId="13" borderId="5" xfId="0" applyFont="1" applyFill="1" applyBorder="1" applyAlignment="1" applyProtection="1">
      <alignment horizontal="center" vertical="center" wrapText="1"/>
    </xf>
    <xf numFmtId="0" fontId="7" fillId="14" borderId="18" xfId="0" applyFont="1" applyFill="1" applyBorder="1" applyAlignment="1" applyProtection="1">
      <alignment horizontal="center" vertical="center" wrapText="1"/>
    </xf>
    <xf numFmtId="177" fontId="7" fillId="15" borderId="5" xfId="0" applyNumberFormat="1" applyFont="1" applyFill="1" applyBorder="1" applyAlignment="1" applyProtection="1">
      <alignment horizontal="center" vertical="center" wrapText="1"/>
    </xf>
    <xf numFmtId="0" fontId="25" fillId="15" borderId="5" xfId="0" applyFont="1" applyFill="1" applyBorder="1" applyAlignment="1">
      <alignment vertical="center"/>
    </xf>
    <xf numFmtId="0" fontId="7" fillId="15" borderId="18" xfId="0" applyFont="1" applyFill="1" applyBorder="1" applyAlignment="1" applyProtection="1">
      <alignment horizontal="center" vertical="center" wrapText="1"/>
    </xf>
    <xf numFmtId="0" fontId="7" fillId="15" borderId="24" xfId="0" applyFont="1" applyFill="1" applyBorder="1" applyAlignment="1" applyProtection="1">
      <alignment horizontal="center" vertical="center" wrapText="1"/>
    </xf>
    <xf numFmtId="0" fontId="7" fillId="15" borderId="21" xfId="0" applyFont="1" applyFill="1" applyBorder="1" applyAlignment="1" applyProtection="1">
      <alignment horizontal="center" vertical="center" wrapText="1"/>
    </xf>
    <xf numFmtId="177" fontId="7" fillId="16" borderId="5" xfId="0" applyNumberFormat="1" applyFont="1" applyFill="1" applyBorder="1" applyAlignment="1" applyProtection="1">
      <alignment horizontal="center" vertical="center" wrapText="1"/>
    </xf>
    <xf numFmtId="0" fontId="25" fillId="16" borderId="5" xfId="0" applyFont="1" applyFill="1" applyBorder="1" applyAlignment="1">
      <alignment vertical="center"/>
    </xf>
    <xf numFmtId="0" fontId="7" fillId="16" borderId="18" xfId="0" applyFont="1" applyFill="1" applyBorder="1" applyAlignment="1" applyProtection="1">
      <alignment horizontal="center" vertical="center" wrapText="1"/>
    </xf>
    <xf numFmtId="0" fontId="7" fillId="16" borderId="24" xfId="0" applyFont="1" applyFill="1" applyBorder="1" applyAlignment="1" applyProtection="1">
      <alignment horizontal="center" vertical="center" wrapText="1"/>
    </xf>
    <xf numFmtId="0" fontId="7" fillId="16" borderId="21" xfId="0" applyFont="1" applyFill="1" applyBorder="1" applyAlignment="1" applyProtection="1">
      <alignment horizontal="center" vertical="center" wrapText="1"/>
    </xf>
    <xf numFmtId="0" fontId="7" fillId="3" borderId="21" xfId="0" applyFont="1" applyFill="1" applyBorder="1" applyAlignment="1" applyProtection="1">
      <alignment horizontal="center" vertical="center" wrapText="1"/>
    </xf>
    <xf numFmtId="0" fontId="5" fillId="6" borderId="36" xfId="0" applyFont="1" applyFill="1" applyBorder="1" applyAlignment="1" applyProtection="1">
      <alignment horizontal="center" vertical="center"/>
    </xf>
    <xf numFmtId="0" fontId="11" fillId="0" borderId="25" xfId="0" applyFont="1" applyFill="1" applyBorder="1" applyAlignment="1">
      <alignment horizontal="center" vertical="top"/>
    </xf>
    <xf numFmtId="0" fontId="11" fillId="0" borderId="26" xfId="0" applyFont="1" applyFill="1" applyBorder="1" applyAlignment="1">
      <alignment horizontal="center" vertical="top"/>
    </xf>
    <xf numFmtId="0" fontId="11" fillId="0" borderId="29" xfId="0" applyFont="1" applyFill="1" applyBorder="1" applyAlignment="1">
      <alignment horizontal="center" vertical="top"/>
    </xf>
    <xf numFmtId="0" fontId="6" fillId="6" borderId="29" xfId="0" applyFont="1" applyFill="1" applyBorder="1" applyAlignment="1" applyProtection="1">
      <alignment horizontal="center" vertical="center"/>
    </xf>
    <xf numFmtId="0" fontId="6" fillId="6" borderId="5" xfId="0" applyFont="1" applyFill="1" applyBorder="1" applyAlignment="1" applyProtection="1">
      <alignment horizontal="center" vertical="center"/>
    </xf>
    <xf numFmtId="0" fontId="7" fillId="0" borderId="18" xfId="0" applyFont="1" applyFill="1" applyBorder="1" applyAlignment="1" applyProtection="1">
      <alignment horizontal="center" vertical="center" wrapText="1"/>
    </xf>
    <xf numFmtId="0" fontId="29" fillId="0" borderId="19" xfId="0" applyFont="1" applyFill="1" applyBorder="1" applyAlignment="1" applyProtection="1">
      <alignment horizontal="center" vertical="center" wrapText="1"/>
    </xf>
    <xf numFmtId="0" fontId="7" fillId="0" borderId="24" xfId="0" applyFont="1" applyFill="1" applyBorder="1" applyAlignment="1" applyProtection="1">
      <alignment horizontal="center" vertical="center" wrapText="1"/>
    </xf>
    <xf numFmtId="0" fontId="29" fillId="0" borderId="37" xfId="0" applyFont="1" applyFill="1" applyBorder="1" applyAlignment="1" applyProtection="1">
      <alignment horizontal="center" vertical="center" wrapText="1"/>
    </xf>
    <xf numFmtId="0" fontId="7" fillId="0" borderId="21" xfId="0" applyFont="1" applyFill="1" applyBorder="1" applyAlignment="1" applyProtection="1">
      <alignment horizontal="center" vertical="center" wrapText="1"/>
    </xf>
    <xf numFmtId="0" fontId="29" fillId="0" borderId="22" xfId="0" applyFont="1" applyFill="1" applyBorder="1" applyAlignment="1" applyProtection="1">
      <alignment horizontal="center" vertical="center" wrapText="1"/>
    </xf>
    <xf numFmtId="0" fontId="0" fillId="0" borderId="5" xfId="0" applyFont="1" applyFill="1" applyBorder="1" applyAlignment="1">
      <alignment horizontal="center" vertical="center" wrapText="1"/>
    </xf>
    <xf numFmtId="0" fontId="30" fillId="0" borderId="13" xfId="0" applyFont="1" applyFill="1" applyBorder="1" applyAlignment="1">
      <alignment horizontal="center" vertical="center"/>
    </xf>
    <xf numFmtId="0" fontId="30" fillId="0" borderId="19" xfId="0" applyFont="1" applyFill="1" applyBorder="1" applyAlignment="1">
      <alignment horizontal="center" vertical="center"/>
    </xf>
    <xf numFmtId="0" fontId="30" fillId="0" borderId="37" xfId="0" applyFont="1" applyFill="1" applyBorder="1" applyAlignment="1">
      <alignment horizontal="center" vertical="center"/>
    </xf>
    <xf numFmtId="0" fontId="7" fillId="14" borderId="5" xfId="0" applyFont="1" applyFill="1" applyBorder="1" applyAlignment="1" applyProtection="1">
      <alignment horizontal="center" vertical="center" wrapText="1"/>
    </xf>
    <xf numFmtId="0" fontId="7" fillId="14" borderId="21" xfId="0" applyFont="1" applyFill="1" applyBorder="1" applyAlignment="1" applyProtection="1">
      <alignment horizontal="center" vertical="center" wrapText="1"/>
    </xf>
    <xf numFmtId="0" fontId="7" fillId="15" borderId="5" xfId="0" applyFont="1" applyFill="1" applyBorder="1" applyAlignment="1" applyProtection="1">
      <alignment horizontal="center" vertical="center" wrapText="1"/>
    </xf>
    <xf numFmtId="0" fontId="7" fillId="16" borderId="5" xfId="0" applyFont="1" applyFill="1" applyBorder="1" applyAlignment="1" applyProtection="1">
      <alignment horizontal="center" vertical="center" wrapText="1"/>
    </xf>
    <xf numFmtId="0" fontId="30" fillId="0" borderId="22" xfId="0" applyFont="1" applyFill="1" applyBorder="1" applyAlignment="1">
      <alignment horizontal="center" vertical="center"/>
    </xf>
    <xf numFmtId="0" fontId="1" fillId="0" borderId="0" xfId="0" applyFont="1" applyFill="1" applyAlignment="1">
      <alignment horizontal="center"/>
    </xf>
    <xf numFmtId="0" fontId="1" fillId="0" borderId="0" xfId="0" applyFont="1" applyFill="1" applyAlignment="1"/>
    <xf numFmtId="0" fontId="5" fillId="17" borderId="5" xfId="0" applyFont="1" applyFill="1" applyBorder="1" applyAlignment="1" applyProtection="1">
      <alignment horizontal="center" vertical="center"/>
    </xf>
    <xf numFmtId="0" fontId="10" fillId="0" borderId="21" xfId="0" applyFont="1" applyFill="1" applyBorder="1" applyAlignment="1" applyProtection="1">
      <alignment horizontal="center" vertical="center"/>
    </xf>
    <xf numFmtId="14" fontId="11" fillId="0" borderId="37" xfId="0" applyNumberFormat="1" applyFont="1" applyFill="1" applyBorder="1" applyAlignment="1" applyProtection="1">
      <alignment horizontal="center" vertical="center"/>
    </xf>
    <xf numFmtId="14" fontId="11" fillId="0" borderId="0" xfId="0" applyNumberFormat="1" applyFont="1" applyFill="1" applyBorder="1" applyAlignment="1" applyProtection="1">
      <alignment horizontal="center" vertical="center"/>
    </xf>
    <xf numFmtId="14" fontId="11" fillId="0" borderId="26" xfId="0" applyNumberFormat="1" applyFont="1" applyFill="1" applyBorder="1" applyAlignment="1" applyProtection="1">
      <alignment horizontal="center" vertical="center"/>
    </xf>
    <xf numFmtId="0" fontId="10" fillId="0" borderId="24" xfId="0" applyFont="1" applyFill="1" applyBorder="1" applyAlignment="1" applyProtection="1">
      <alignment vertical="center"/>
    </xf>
    <xf numFmtId="0" fontId="11" fillId="0" borderId="37" xfId="0" applyFont="1" applyFill="1" applyBorder="1" applyAlignment="1" applyProtection="1">
      <alignment horizontal="left" vertical="center"/>
    </xf>
    <xf numFmtId="0" fontId="11" fillId="0" borderId="26" xfId="0" applyFont="1" applyFill="1" applyBorder="1" applyAlignment="1" applyProtection="1">
      <alignment horizontal="left" vertical="center"/>
    </xf>
    <xf numFmtId="0" fontId="11" fillId="0" borderId="5" xfId="0" applyFont="1" applyFill="1" applyBorder="1" applyAlignment="1" applyProtection="1">
      <alignment horizontal="left" vertical="center"/>
    </xf>
    <xf numFmtId="0" fontId="11" fillId="0" borderId="5" xfId="0" applyFont="1" applyFill="1" applyBorder="1" applyAlignment="1" applyProtection="1">
      <alignment horizontal="left" vertical="top" wrapText="1"/>
    </xf>
    <xf numFmtId="0" fontId="11" fillId="0" borderId="5" xfId="0" applyFont="1" applyFill="1" applyBorder="1" applyAlignment="1" applyProtection="1">
      <alignment horizontal="left" vertical="center" wrapText="1"/>
    </xf>
    <xf numFmtId="0" fontId="31" fillId="0" borderId="5" xfId="0" applyFont="1" applyFill="1" applyBorder="1" applyAlignment="1" applyProtection="1">
      <alignment horizontal="left" vertical="center"/>
    </xf>
    <xf numFmtId="0" fontId="32" fillId="5" borderId="21" xfId="0" applyFont="1" applyFill="1" applyBorder="1" applyAlignment="1">
      <alignment horizontal="center" vertical="center"/>
    </xf>
    <xf numFmtId="0" fontId="33" fillId="5" borderId="21" xfId="0" applyFont="1" applyFill="1" applyBorder="1" applyAlignment="1">
      <alignment horizontal="center" vertical="center" wrapText="1"/>
    </xf>
    <xf numFmtId="0" fontId="34" fillId="5" borderId="38" xfId="0" applyFont="1" applyFill="1" applyBorder="1" applyAlignment="1" applyProtection="1">
      <alignment horizontal="center" vertical="center"/>
    </xf>
    <xf numFmtId="0" fontId="34" fillId="5" borderId="39" xfId="0" applyFont="1" applyFill="1" applyBorder="1" applyAlignment="1" applyProtection="1">
      <alignment horizontal="center" vertical="center"/>
    </xf>
    <xf numFmtId="0" fontId="35" fillId="5" borderId="5" xfId="0" applyFont="1" applyFill="1" applyBorder="1" applyAlignment="1">
      <alignment horizontal="center" vertical="center" wrapText="1"/>
    </xf>
    <xf numFmtId="0" fontId="32" fillId="5" borderId="5" xfId="0" applyFont="1" applyFill="1" applyBorder="1" applyAlignment="1">
      <alignment horizontal="center" vertical="center"/>
    </xf>
    <xf numFmtId="0" fontId="33" fillId="5" borderId="5" xfId="0" applyFont="1" applyFill="1" applyBorder="1" applyAlignment="1">
      <alignment horizontal="center" vertical="center" wrapText="1"/>
    </xf>
    <xf numFmtId="0" fontId="34" fillId="5" borderId="40" xfId="0" applyFont="1" applyFill="1" applyBorder="1" applyAlignment="1" applyProtection="1">
      <alignment horizontal="center" vertical="center"/>
    </xf>
    <xf numFmtId="0" fontId="34" fillId="5" borderId="41" xfId="0" applyFont="1" applyFill="1" applyBorder="1" applyAlignment="1" applyProtection="1">
      <alignment horizontal="center" vertical="center"/>
    </xf>
    <xf numFmtId="0" fontId="33" fillId="5" borderId="5" xfId="0" applyFont="1" applyFill="1" applyBorder="1" applyAlignment="1">
      <alignment horizontal="center" vertical="center"/>
    </xf>
    <xf numFmtId="0" fontId="36" fillId="18" borderId="1" xfId="0" applyFont="1" applyFill="1" applyBorder="1" applyAlignment="1" applyProtection="1">
      <alignment horizontal="center" vertical="center"/>
    </xf>
    <xf numFmtId="0" fontId="36" fillId="18" borderId="3" xfId="0" applyFont="1" applyFill="1" applyBorder="1" applyAlignment="1" applyProtection="1">
      <alignment horizontal="center" vertical="center"/>
    </xf>
    <xf numFmtId="0" fontId="33" fillId="5" borderId="5" xfId="0" applyFont="1" applyFill="1" applyBorder="1" applyAlignment="1">
      <alignment horizontal="center" vertical="top" wrapText="1"/>
    </xf>
    <xf numFmtId="0" fontId="34" fillId="5" borderId="5" xfId="0" applyFont="1" applyFill="1" applyBorder="1" applyAlignment="1">
      <alignment horizontal="center" vertical="top" wrapText="1"/>
    </xf>
    <xf numFmtId="176" fontId="36" fillId="19" borderId="1" xfId="0" applyNumberFormat="1" applyFont="1" applyFill="1" applyBorder="1" applyAlignment="1" applyProtection="1">
      <alignment horizontal="center" vertical="center"/>
    </xf>
    <xf numFmtId="177" fontId="36" fillId="20" borderId="1" xfId="0" applyNumberFormat="1" applyFont="1" applyFill="1" applyBorder="1" applyAlignment="1" applyProtection="1">
      <alignment horizontal="center" vertical="center"/>
    </xf>
    <xf numFmtId="177" fontId="36" fillId="20" borderId="6" xfId="0" applyNumberFormat="1" applyFont="1" applyFill="1" applyBorder="1" applyAlignment="1" applyProtection="1">
      <alignment horizontal="center" vertical="center"/>
    </xf>
    <xf numFmtId="180" fontId="36" fillId="20" borderId="40" xfId="0" applyNumberFormat="1" applyFont="1" applyFill="1" applyBorder="1" applyAlignment="1" applyProtection="1">
      <alignment horizontal="center" vertical="center"/>
    </xf>
    <xf numFmtId="180" fontId="36" fillId="20" borderId="6" xfId="0" applyNumberFormat="1" applyFont="1" applyFill="1" applyBorder="1" applyAlignment="1" applyProtection="1">
      <alignment horizontal="center" vertical="center"/>
    </xf>
    <xf numFmtId="176" fontId="36" fillId="20" borderId="40" xfId="0" applyNumberFormat="1" applyFont="1" applyFill="1" applyBorder="1" applyAlignment="1" applyProtection="1">
      <alignment horizontal="center" vertical="center"/>
    </xf>
    <xf numFmtId="176" fontId="36" fillId="20" borderId="6" xfId="0" applyNumberFormat="1" applyFont="1" applyFill="1" applyBorder="1" applyAlignment="1" applyProtection="1">
      <alignment horizontal="center" vertical="center"/>
    </xf>
    <xf numFmtId="176" fontId="36" fillId="20" borderId="1" xfId="0" applyNumberFormat="1" applyFont="1" applyFill="1" applyBorder="1" applyAlignment="1" applyProtection="1">
      <alignment horizontal="center" vertical="center"/>
    </xf>
    <xf numFmtId="0" fontId="37" fillId="5" borderId="1" xfId="0" applyFont="1" applyFill="1" applyBorder="1" applyAlignment="1" applyProtection="1">
      <alignment horizontal="center" vertical="center"/>
    </xf>
    <xf numFmtId="0" fontId="1" fillId="0" borderId="7" xfId="0" applyFont="1" applyFill="1" applyBorder="1" applyAlignment="1" applyProtection="1">
      <alignment horizontal="center"/>
    </xf>
    <xf numFmtId="0" fontId="1" fillId="0" borderId="1" xfId="0" applyFont="1" applyFill="1" applyBorder="1" applyAlignment="1" applyProtection="1">
      <alignment horizontal="center"/>
    </xf>
    <xf numFmtId="0" fontId="11" fillId="0" borderId="37" xfId="0" applyFont="1" applyFill="1" applyBorder="1" applyAlignment="1" applyProtection="1">
      <alignment horizontal="center" vertical="center"/>
    </xf>
    <xf numFmtId="0" fontId="11" fillId="0" borderId="26" xfId="0" applyFont="1" applyFill="1" applyBorder="1" applyAlignment="1" applyProtection="1">
      <alignment vertical="center"/>
    </xf>
    <xf numFmtId="0" fontId="11" fillId="0" borderId="24" xfId="0" applyFont="1" applyFill="1" applyBorder="1" applyAlignment="1" applyProtection="1">
      <alignment vertical="center"/>
    </xf>
    <xf numFmtId="0" fontId="11" fillId="0" borderId="0" xfId="0" applyFont="1" applyFill="1" applyBorder="1" applyAlignment="1" applyProtection="1">
      <alignment horizontal="left" vertical="center"/>
    </xf>
    <xf numFmtId="0" fontId="34" fillId="5" borderId="42" xfId="0" applyFont="1" applyFill="1" applyBorder="1" applyAlignment="1" applyProtection="1">
      <alignment horizontal="center" vertical="center"/>
    </xf>
    <xf numFmtId="0" fontId="34" fillId="5" borderId="6" xfId="0" applyFont="1" applyFill="1" applyBorder="1" applyAlignment="1" applyProtection="1">
      <alignment horizontal="center" vertical="center"/>
    </xf>
    <xf numFmtId="0" fontId="36" fillId="18" borderId="1" xfId="0" applyFont="1" applyFill="1" applyBorder="1" applyAlignment="1">
      <alignment horizontal="center" vertical="center"/>
    </xf>
    <xf numFmtId="0" fontId="36" fillId="18" borderId="3" xfId="0" applyFont="1" applyFill="1" applyBorder="1" applyAlignment="1">
      <alignment horizontal="center" vertical="center"/>
    </xf>
    <xf numFmtId="176" fontId="36" fillId="19" borderId="1" xfId="0" applyNumberFormat="1" applyFont="1" applyFill="1" applyBorder="1" applyAlignment="1">
      <alignment horizontal="center" vertical="center"/>
    </xf>
    <xf numFmtId="0" fontId="36" fillId="20" borderId="1" xfId="0" applyFont="1" applyFill="1" applyBorder="1" applyAlignment="1">
      <alignment horizontal="center" vertical="center"/>
    </xf>
    <xf numFmtId="176" fontId="36" fillId="20" borderId="40" xfId="0" applyNumberFormat="1" applyFont="1" applyFill="1" applyBorder="1" applyAlignment="1">
      <alignment horizontal="center" vertical="center"/>
    </xf>
    <xf numFmtId="177" fontId="36" fillId="20" borderId="1" xfId="0" applyNumberFormat="1" applyFont="1" applyFill="1" applyBorder="1" applyAlignment="1">
      <alignment horizontal="center" vertical="center"/>
    </xf>
    <xf numFmtId="0" fontId="36" fillId="20" borderId="1" xfId="0" applyFont="1" applyFill="1" applyBorder="1" applyAlignment="1" applyProtection="1">
      <alignment horizontal="center" vertical="center"/>
    </xf>
    <xf numFmtId="0" fontId="36" fillId="20" borderId="1" xfId="0" applyFont="1" applyFill="1" applyBorder="1" applyAlignment="1" applyProtection="1">
      <alignment vertical="center"/>
    </xf>
    <xf numFmtId="180" fontId="36" fillId="20" borderId="40" xfId="0" applyNumberFormat="1" applyFont="1" applyFill="1" applyBorder="1" applyAlignment="1">
      <alignment horizontal="center" vertical="center"/>
    </xf>
    <xf numFmtId="180" fontId="38" fillId="20" borderId="1" xfId="0" applyNumberFormat="1" applyFont="1" applyFill="1" applyBorder="1" applyAlignment="1">
      <alignment horizontal="center" vertical="center"/>
    </xf>
    <xf numFmtId="176" fontId="36" fillId="20" borderId="1" xfId="0" applyNumberFormat="1" applyFont="1" applyFill="1" applyBorder="1" applyAlignment="1">
      <alignment horizontal="center" vertical="center"/>
    </xf>
    <xf numFmtId="0" fontId="39" fillId="5" borderId="39" xfId="0" applyFont="1" applyFill="1" applyBorder="1" applyAlignment="1" applyProtection="1">
      <alignment horizontal="center" vertical="center" wrapText="1"/>
    </xf>
    <xf numFmtId="0" fontId="34" fillId="5" borderId="1" xfId="0" applyFont="1" applyFill="1" applyBorder="1" applyAlignment="1" applyProtection="1">
      <alignment horizontal="center" vertical="center"/>
    </xf>
    <xf numFmtId="0" fontId="34" fillId="5" borderId="3" xfId="0" applyFont="1" applyFill="1" applyBorder="1" applyAlignment="1" applyProtection="1">
      <alignment horizontal="center" vertical="center"/>
    </xf>
    <xf numFmtId="176" fontId="36" fillId="8" borderId="5" xfId="0" applyNumberFormat="1" applyFont="1" applyFill="1" applyBorder="1" applyAlignment="1">
      <alignment horizontal="center" vertical="center"/>
    </xf>
    <xf numFmtId="176" fontId="34" fillId="8" borderId="5" xfId="0" applyNumberFormat="1" applyFont="1" applyFill="1" applyBorder="1" applyAlignment="1">
      <alignment horizontal="center" vertical="center"/>
    </xf>
    <xf numFmtId="176" fontId="40" fillId="8" borderId="5" xfId="0" applyNumberFormat="1" applyFont="1" applyFill="1" applyBorder="1" applyAlignment="1">
      <alignment horizontal="center" vertical="center"/>
    </xf>
    <xf numFmtId="177" fontId="34" fillId="8" borderId="5" xfId="0" applyNumberFormat="1" applyFont="1" applyFill="1" applyBorder="1" applyAlignment="1">
      <alignment horizontal="center" vertical="center"/>
    </xf>
    <xf numFmtId="0" fontId="36" fillId="8" borderId="5" xfId="0" applyFont="1" applyFill="1" applyBorder="1" applyAlignment="1" applyProtection="1">
      <alignment horizontal="center" vertical="center"/>
    </xf>
    <xf numFmtId="0" fontId="36" fillId="8" borderId="5" xfId="0" applyFont="1" applyFill="1" applyBorder="1" applyAlignment="1">
      <alignment vertical="center"/>
    </xf>
    <xf numFmtId="180" fontId="36" fillId="8" borderId="40" xfId="0" applyNumberFormat="1" applyFont="1" applyFill="1" applyBorder="1" applyAlignment="1">
      <alignment horizontal="center" vertical="center"/>
    </xf>
    <xf numFmtId="180" fontId="36" fillId="8" borderId="41" xfId="0" applyNumberFormat="1" applyFont="1" applyFill="1" applyBorder="1" applyAlignment="1">
      <alignment horizontal="center" vertical="center"/>
    </xf>
    <xf numFmtId="176" fontId="36" fillId="8" borderId="5" xfId="0" applyNumberFormat="1" applyFont="1" applyFill="1" applyBorder="1" applyAlignment="1" applyProtection="1">
      <alignment horizontal="center" vertical="center"/>
    </xf>
    <xf numFmtId="176" fontId="36" fillId="8" borderId="14" xfId="0" applyNumberFormat="1" applyFont="1" applyFill="1" applyBorder="1" applyAlignment="1">
      <alignment horizontal="center" vertical="center"/>
    </xf>
    <xf numFmtId="176" fontId="36" fillId="8" borderId="13" xfId="0" applyNumberFormat="1" applyFont="1" applyFill="1" applyBorder="1" applyAlignment="1">
      <alignment horizontal="center" vertical="center"/>
    </xf>
    <xf numFmtId="177" fontId="36" fillId="8" borderId="5" xfId="0" applyNumberFormat="1" applyFont="1" applyFill="1" applyBorder="1" applyAlignment="1" applyProtection="1">
      <alignment horizontal="center" vertical="center"/>
    </xf>
    <xf numFmtId="0" fontId="1" fillId="0" borderId="43" xfId="0" applyFont="1" applyFill="1" applyBorder="1" applyAlignment="1" applyProtection="1">
      <alignment horizontal="center"/>
    </xf>
    <xf numFmtId="0" fontId="1" fillId="0" borderId="0" xfId="0" applyFont="1" applyFill="1" applyAlignment="1" applyProtection="1">
      <alignment horizontal="center"/>
    </xf>
    <xf numFmtId="0" fontId="1" fillId="0" borderId="38" xfId="0" applyFont="1" applyFill="1" applyBorder="1" applyAlignment="1" applyProtection="1">
      <alignment horizontal="center"/>
    </xf>
    <xf numFmtId="0" fontId="1" fillId="0" borderId="39" xfId="0" applyFont="1" applyFill="1" applyBorder="1" applyAlignment="1" applyProtection="1">
      <alignment horizontal="center"/>
    </xf>
    <xf numFmtId="0" fontId="28" fillId="5" borderId="39" xfId="0" applyFont="1" applyFill="1" applyBorder="1" applyAlignment="1" applyProtection="1">
      <alignment horizontal="center" vertical="center"/>
    </xf>
    <xf numFmtId="176" fontId="40" fillId="8" borderId="13" xfId="0" applyNumberFormat="1" applyFont="1" applyFill="1" applyBorder="1" applyAlignment="1">
      <alignment horizontal="center" vertical="center"/>
    </xf>
    <xf numFmtId="0" fontId="36" fillId="8" borderId="5" xfId="0" applyFont="1" applyFill="1" applyBorder="1" applyAlignment="1">
      <alignment horizontal="center" vertical="center"/>
    </xf>
    <xf numFmtId="180" fontId="38" fillId="8" borderId="40" xfId="0" applyNumberFormat="1" applyFont="1" applyFill="1" applyBorder="1" applyAlignment="1">
      <alignment horizontal="center" vertical="center"/>
    </xf>
    <xf numFmtId="176" fontId="38" fillId="8" borderId="40" xfId="0" applyNumberFormat="1" applyFont="1" applyFill="1" applyBorder="1" applyAlignment="1">
      <alignment horizontal="center" vertical="center"/>
    </xf>
    <xf numFmtId="176" fontId="36" fillId="8" borderId="14" xfId="0" applyNumberFormat="1" applyFont="1" applyFill="1" applyBorder="1" applyAlignment="1" applyProtection="1">
      <alignment horizontal="center" vertical="center"/>
    </xf>
    <xf numFmtId="176" fontId="36" fillId="8" borderId="15" xfId="0" applyNumberFormat="1" applyFont="1" applyFill="1" applyBorder="1" applyAlignment="1">
      <alignment horizontal="center" vertical="center"/>
    </xf>
    <xf numFmtId="0" fontId="1" fillId="0" borderId="44" xfId="0" applyFont="1" applyFill="1" applyBorder="1" applyAlignment="1" applyProtection="1">
      <alignment horizontal="center"/>
    </xf>
    <xf numFmtId="0" fontId="4" fillId="0" borderId="43" xfId="0" applyFont="1" applyFill="1" applyBorder="1" applyAlignment="1" applyProtection="1">
      <alignment horizontal="center"/>
    </xf>
    <xf numFmtId="0" fontId="1" fillId="0" borderId="42" xfId="0" applyFont="1" applyFill="1" applyBorder="1" applyAlignment="1" applyProtection="1">
      <alignment horizontal="center"/>
    </xf>
    <xf numFmtId="0" fontId="4" fillId="0" borderId="38" xfId="0" applyFont="1" applyFill="1" applyBorder="1" applyAlignment="1" applyProtection="1">
      <alignment horizontal="center"/>
    </xf>
    <xf numFmtId="176" fontId="40" fillId="8" borderId="15" xfId="0" applyNumberFormat="1" applyFont="1" applyFill="1" applyBorder="1" applyAlignment="1">
      <alignment horizontal="center" vertical="center"/>
    </xf>
    <xf numFmtId="176" fontId="41" fillId="8" borderId="5" xfId="0" applyNumberFormat="1" applyFont="1" applyFill="1" applyBorder="1" applyAlignment="1">
      <alignment horizontal="center" vertical="center"/>
    </xf>
    <xf numFmtId="176" fontId="41" fillId="8" borderId="13" xfId="0" applyNumberFormat="1" applyFont="1" applyFill="1" applyBorder="1" applyAlignment="1">
      <alignment horizontal="center" vertical="center"/>
    </xf>
    <xf numFmtId="176" fontId="41" fillId="8" borderId="15" xfId="0" applyNumberFormat="1" applyFont="1" applyFill="1" applyBorder="1" applyAlignment="1">
      <alignment horizontal="center" vertical="center"/>
    </xf>
    <xf numFmtId="180" fontId="38" fillId="8" borderId="41" xfId="0" applyNumberFormat="1" applyFont="1" applyFill="1" applyBorder="1" applyAlignment="1">
      <alignment horizontal="center" vertical="center"/>
    </xf>
    <xf numFmtId="180" fontId="38" fillId="8" borderId="1" xfId="0" applyNumberFormat="1" applyFont="1" applyFill="1" applyBorder="1" applyAlignment="1">
      <alignment horizontal="center" vertical="center"/>
    </xf>
    <xf numFmtId="176" fontId="38" fillId="8" borderId="41" xfId="0" applyNumberFormat="1" applyFont="1" applyFill="1" applyBorder="1" applyAlignment="1">
      <alignment horizontal="center" vertical="center"/>
    </xf>
    <xf numFmtId="176" fontId="36" fillId="8" borderId="13" xfId="0" applyNumberFormat="1" applyFont="1" applyFill="1" applyBorder="1" applyAlignment="1" applyProtection="1">
      <alignment horizontal="center" vertical="center"/>
    </xf>
    <xf numFmtId="176" fontId="36" fillId="8" borderId="15" xfId="0" applyNumberFormat="1" applyFont="1" applyFill="1" applyBorder="1" applyAlignment="1" applyProtection="1">
      <alignment horizontal="center" vertical="center"/>
    </xf>
    <xf numFmtId="0" fontId="4" fillId="0" borderId="0" xfId="0" applyFont="1" applyFill="1" applyAlignment="1" applyProtection="1">
      <alignment horizontal="center"/>
    </xf>
    <xf numFmtId="0" fontId="4" fillId="0" borderId="44" xfId="0" applyFont="1" applyFill="1" applyBorder="1" applyAlignment="1" applyProtection="1">
      <alignment horizontal="center"/>
    </xf>
    <xf numFmtId="0" fontId="4" fillId="0" borderId="39" xfId="0" applyFont="1" applyFill="1" applyBorder="1" applyAlignment="1" applyProtection="1">
      <alignment horizontal="center"/>
    </xf>
    <xf numFmtId="0" fontId="4" fillId="0" borderId="42" xfId="0" applyFont="1" applyFill="1" applyBorder="1" applyAlignment="1" applyProtection="1">
      <alignment horizontal="center"/>
    </xf>
    <xf numFmtId="0" fontId="28" fillId="5" borderId="42" xfId="0" applyFont="1" applyFill="1" applyBorder="1" applyAlignment="1" applyProtection="1">
      <alignment horizontal="center" vertical="center"/>
    </xf>
    <xf numFmtId="180" fontId="38" fillId="8" borderId="16" xfId="0" applyNumberFormat="1" applyFont="1" applyFill="1" applyBorder="1" applyAlignment="1">
      <alignment horizontal="center" vertical="center"/>
    </xf>
    <xf numFmtId="180" fontId="38" fillId="8" borderId="17" xfId="0" applyNumberFormat="1" applyFont="1" applyFill="1" applyBorder="1" applyAlignment="1">
      <alignment horizontal="center" vertical="center"/>
    </xf>
    <xf numFmtId="176" fontId="36" fillId="8" borderId="18" xfId="0" applyNumberFormat="1" applyFont="1" applyFill="1" applyBorder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42" fillId="0" borderId="0" xfId="0" applyFont="1" applyFill="1" applyAlignment="1">
      <alignment vertical="center" wrapText="1"/>
    </xf>
    <xf numFmtId="0" fontId="1" fillId="0" borderId="0" xfId="0" applyFont="1" applyFill="1" applyAlignment="1">
      <alignment wrapText="1"/>
    </xf>
    <xf numFmtId="0" fontId="0" fillId="0" borderId="0" xfId="0" applyFont="1" applyFill="1" applyAlignment="1">
      <alignment vertical="center" wrapText="1"/>
    </xf>
    <xf numFmtId="0" fontId="1" fillId="0" borderId="0" xfId="0" applyFont="1" applyFill="1" applyAlignment="1">
      <alignment horizontal="justify"/>
    </xf>
    <xf numFmtId="0" fontId="1" fillId="0" borderId="0" xfId="0" applyFont="1" applyFill="1" applyAlignment="1">
      <alignment horizontal="left"/>
    </xf>
    <xf numFmtId="178" fontId="43" fillId="5" borderId="9" xfId="0" applyNumberFormat="1" applyFont="1" applyFill="1" applyBorder="1" applyAlignment="1" applyProtection="1">
      <alignment horizontal="center" vertical="center"/>
      <protection locked="0"/>
    </xf>
    <xf numFmtId="178" fontId="43" fillId="5" borderId="11" xfId="0" applyNumberFormat="1" applyFont="1" applyFill="1" applyBorder="1" applyAlignment="1" applyProtection="1">
      <alignment horizontal="center" vertical="center"/>
      <protection locked="0"/>
    </xf>
    <xf numFmtId="178" fontId="43" fillId="5" borderId="11" xfId="0" applyNumberFormat="1" applyFont="1" applyFill="1" applyBorder="1" applyAlignment="1" applyProtection="1">
      <alignment horizontal="justify" vertical="center"/>
      <protection locked="0"/>
    </xf>
    <xf numFmtId="178" fontId="43" fillId="5" borderId="11" xfId="0" applyNumberFormat="1" applyFont="1" applyFill="1" applyBorder="1" applyAlignment="1" applyProtection="1">
      <alignment horizontal="center" vertical="center" wrapText="1"/>
      <protection locked="0"/>
    </xf>
    <xf numFmtId="178" fontId="15" fillId="5" borderId="45" xfId="0" applyNumberFormat="1" applyFont="1" applyFill="1" applyBorder="1" applyAlignment="1" applyProtection="1">
      <alignment horizontal="center" vertical="center"/>
      <protection locked="0"/>
    </xf>
    <xf numFmtId="178" fontId="15" fillId="5" borderId="46" xfId="0" applyNumberFormat="1" applyFont="1" applyFill="1" applyBorder="1" applyAlignment="1" applyProtection="1">
      <alignment horizontal="center" vertical="center"/>
      <protection locked="0"/>
    </xf>
    <xf numFmtId="178" fontId="15" fillId="5" borderId="47" xfId="0" applyNumberFormat="1" applyFont="1" applyFill="1" applyBorder="1" applyAlignment="1" applyProtection="1">
      <alignment horizontal="justify" vertical="center"/>
      <protection locked="0"/>
    </xf>
    <xf numFmtId="178" fontId="44" fillId="5" borderId="48" xfId="0" applyNumberFormat="1" applyFont="1" applyFill="1" applyBorder="1" applyAlignment="1" applyProtection="1">
      <alignment horizontal="left" vertical="center"/>
      <protection locked="0"/>
    </xf>
    <xf numFmtId="178" fontId="44" fillId="5" borderId="49" xfId="0" applyNumberFormat="1" applyFont="1" applyFill="1" applyBorder="1" applyAlignment="1" applyProtection="1">
      <alignment horizontal="left" vertical="center"/>
      <protection locked="0"/>
    </xf>
    <xf numFmtId="178" fontId="44" fillId="5" borderId="46" xfId="0" applyNumberFormat="1" applyFont="1" applyFill="1" applyBorder="1" applyAlignment="1" applyProtection="1">
      <alignment horizontal="left" vertical="center"/>
      <protection locked="0"/>
    </xf>
    <xf numFmtId="178" fontId="15" fillId="5" borderId="47" xfId="0" applyNumberFormat="1" applyFont="1" applyFill="1" applyBorder="1" applyAlignment="1" applyProtection="1">
      <alignment horizontal="center" vertical="center" wrapText="1"/>
      <protection locked="0"/>
    </xf>
    <xf numFmtId="178" fontId="15" fillId="5" borderId="50" xfId="0" applyNumberFormat="1" applyFont="1" applyFill="1" applyBorder="1" applyAlignment="1" applyProtection="1">
      <alignment horizontal="center" vertical="center"/>
      <protection locked="0"/>
    </xf>
    <xf numFmtId="178" fontId="15" fillId="5" borderId="6" xfId="0" applyNumberFormat="1" applyFont="1" applyFill="1" applyBorder="1" applyAlignment="1" applyProtection="1">
      <alignment horizontal="center" vertical="center"/>
      <protection locked="0"/>
    </xf>
    <xf numFmtId="178" fontId="15" fillId="5" borderId="1" xfId="0" applyNumberFormat="1" applyFont="1" applyFill="1" applyBorder="1" applyAlignment="1" applyProtection="1">
      <alignment horizontal="justify" vertical="center"/>
      <protection locked="0"/>
    </xf>
    <xf numFmtId="178" fontId="44" fillId="5" borderId="1" xfId="0" applyNumberFormat="1" applyFont="1" applyFill="1" applyBorder="1" applyAlignment="1" applyProtection="1">
      <alignment horizontal="left" vertical="center" wrapText="1"/>
      <protection locked="0"/>
    </xf>
    <xf numFmtId="178" fontId="15" fillId="5" borderId="1" xfId="0" applyNumberFormat="1" applyFont="1" applyFill="1" applyBorder="1" applyAlignment="1" applyProtection="1">
      <alignment horizontal="center" vertical="center" wrapText="1"/>
      <protection locked="0"/>
    </xf>
    <xf numFmtId="178" fontId="15" fillId="5" borderId="51" xfId="0" applyNumberFormat="1" applyFont="1" applyFill="1" applyBorder="1" applyAlignment="1" applyProtection="1">
      <alignment horizontal="center" vertical="center"/>
      <protection locked="0"/>
    </xf>
    <xf numFmtId="178" fontId="15" fillId="5" borderId="52" xfId="0" applyNumberFormat="1" applyFont="1" applyFill="1" applyBorder="1" applyAlignment="1" applyProtection="1">
      <alignment horizontal="center" vertical="center"/>
      <protection locked="0"/>
    </xf>
    <xf numFmtId="178" fontId="15" fillId="5" borderId="53" xfId="0" applyNumberFormat="1" applyFont="1" applyFill="1" applyBorder="1" applyAlignment="1" applyProtection="1">
      <alignment horizontal="justify" vertical="center"/>
      <protection locked="0"/>
    </xf>
    <xf numFmtId="178" fontId="44" fillId="5" borderId="53" xfId="0" applyNumberFormat="1" applyFont="1" applyFill="1" applyBorder="1" applyAlignment="1" applyProtection="1">
      <alignment horizontal="center" vertical="center" wrapText="1"/>
      <protection locked="0"/>
    </xf>
    <xf numFmtId="178" fontId="15" fillId="5" borderId="53" xfId="0" applyNumberFormat="1" applyFont="1" applyFill="1" applyBorder="1" applyAlignment="1" applyProtection="1">
      <alignment horizontal="center" vertical="center" wrapText="1"/>
      <protection locked="0"/>
    </xf>
    <xf numFmtId="0" fontId="15" fillId="5" borderId="7" xfId="0" applyFont="1" applyFill="1" applyBorder="1" applyAlignment="1" applyProtection="1">
      <alignment horizontal="center" vertical="center"/>
    </xf>
    <xf numFmtId="0" fontId="15" fillId="5" borderId="7" xfId="0" applyFont="1" applyFill="1" applyBorder="1" applyAlignment="1" applyProtection="1">
      <alignment horizontal="center" vertical="center" wrapText="1"/>
    </xf>
    <xf numFmtId="0" fontId="15" fillId="5" borderId="38" xfId="0" applyFont="1" applyFill="1" applyBorder="1" applyAlignment="1" applyProtection="1">
      <alignment horizontal="center" vertical="center"/>
    </xf>
    <xf numFmtId="0" fontId="45" fillId="0" borderId="1" xfId="0" applyFont="1" applyFill="1" applyBorder="1" applyAlignment="1" applyProtection="1">
      <alignment horizontal="center" vertical="center" wrapText="1"/>
    </xf>
    <xf numFmtId="0" fontId="45" fillId="0" borderId="4" xfId="0" applyFont="1" applyFill="1" applyBorder="1" applyAlignment="1" applyProtection="1">
      <alignment horizontal="center" vertical="center" wrapText="1"/>
    </xf>
    <xf numFmtId="0" fontId="45" fillId="0" borderId="4" xfId="0" applyFont="1" applyFill="1" applyBorder="1" applyAlignment="1" applyProtection="1">
      <alignment horizontal="justify" vertical="center" wrapText="1"/>
    </xf>
    <xf numFmtId="0" fontId="45" fillId="0" borderId="1" xfId="0" applyFont="1" applyFill="1" applyBorder="1" applyAlignment="1" applyProtection="1">
      <alignment horizontal="left" vertical="center" wrapText="1"/>
    </xf>
    <xf numFmtId="0" fontId="46" fillId="0" borderId="1" xfId="0" applyFont="1" applyFill="1" applyBorder="1" applyAlignment="1" applyProtection="1">
      <alignment horizontal="left" vertical="center" wrapText="1"/>
    </xf>
    <xf numFmtId="0" fontId="45" fillId="0" borderId="3" xfId="0" applyFont="1" applyFill="1" applyBorder="1" applyAlignment="1" applyProtection="1">
      <alignment horizontal="justify" vertical="center" wrapText="1"/>
    </xf>
    <xf numFmtId="0" fontId="45" fillId="0" borderId="7" xfId="0" applyFont="1" applyFill="1" applyBorder="1" applyAlignment="1" applyProtection="1">
      <alignment horizontal="center" vertical="center" wrapText="1"/>
    </xf>
    <xf numFmtId="0" fontId="45" fillId="0" borderId="7" xfId="0" applyFont="1" applyFill="1" applyBorder="1" applyAlignment="1" applyProtection="1">
      <alignment horizontal="justify" vertical="center" wrapText="1"/>
    </xf>
    <xf numFmtId="0" fontId="45" fillId="0" borderId="1" xfId="0" applyFont="1" applyFill="1" applyBorder="1" applyAlignment="1" applyProtection="1">
      <alignment vertical="center" wrapText="1"/>
    </xf>
    <xf numFmtId="0" fontId="45" fillId="0" borderId="16" xfId="0" applyFont="1" applyFill="1" applyBorder="1" applyAlignment="1" applyProtection="1">
      <alignment horizontal="center" vertical="center" wrapText="1"/>
    </xf>
    <xf numFmtId="0" fontId="45" fillId="0" borderId="1" xfId="0" applyFont="1" applyFill="1" applyBorder="1" applyAlignment="1" applyProtection="1">
      <alignment horizontal="justify" vertical="center" wrapText="1"/>
    </xf>
    <xf numFmtId="0" fontId="47" fillId="0" borderId="43" xfId="0" applyFont="1" applyFill="1" applyBorder="1" applyAlignment="1" applyProtection="1">
      <alignment vertical="center" wrapText="1"/>
    </xf>
    <xf numFmtId="0" fontId="45" fillId="0" borderId="3" xfId="0" applyFont="1" applyFill="1" applyBorder="1" applyAlignment="1" applyProtection="1">
      <alignment horizontal="left" vertical="center" wrapText="1"/>
    </xf>
    <xf numFmtId="0" fontId="45" fillId="0" borderId="4" xfId="0" applyFont="1" applyFill="1" applyBorder="1" applyAlignment="1" applyProtection="1">
      <alignment horizontal="left" vertical="center" wrapText="1"/>
    </xf>
    <xf numFmtId="0" fontId="46" fillId="0" borderId="1" xfId="0" applyFont="1" applyFill="1" applyBorder="1" applyAlignment="1" applyProtection="1">
      <alignment vertical="center" wrapText="1"/>
    </xf>
    <xf numFmtId="0" fontId="45" fillId="0" borderId="7" xfId="0" applyFont="1" applyFill="1" applyBorder="1" applyAlignment="1" applyProtection="1">
      <alignment horizontal="left" vertical="center" wrapText="1"/>
    </xf>
    <xf numFmtId="0" fontId="45" fillId="0" borderId="7" xfId="0" applyFont="1" applyFill="1" applyBorder="1" applyAlignment="1" applyProtection="1">
      <alignment vertical="center" wrapText="1"/>
    </xf>
    <xf numFmtId="0" fontId="45" fillId="0" borderId="3" xfId="0" applyFont="1" applyFill="1" applyBorder="1" applyAlignment="1" applyProtection="1">
      <alignment horizontal="center" vertical="center" wrapText="1"/>
    </xf>
    <xf numFmtId="0" fontId="45" fillId="0" borderId="6" xfId="0" applyFont="1" applyFill="1" applyBorder="1" applyAlignment="1" applyProtection="1">
      <alignment horizontal="left" vertical="center" wrapText="1"/>
    </xf>
    <xf numFmtId="0" fontId="45" fillId="0" borderId="3" xfId="0" applyFont="1" applyFill="1" applyBorder="1" applyAlignment="1" applyProtection="1">
      <alignment vertical="center" wrapText="1"/>
    </xf>
    <xf numFmtId="0" fontId="45" fillId="0" borderId="36" xfId="0" applyFont="1" applyFill="1" applyBorder="1" applyAlignment="1" applyProtection="1">
      <alignment vertical="center" wrapText="1"/>
    </xf>
    <xf numFmtId="0" fontId="47" fillId="0" borderId="7" xfId="0" applyFont="1" applyFill="1" applyBorder="1" applyAlignment="1" applyProtection="1">
      <alignment vertical="center" wrapText="1"/>
    </xf>
    <xf numFmtId="0" fontId="47" fillId="0" borderId="44" xfId="0" applyFont="1" applyFill="1" applyBorder="1" applyAlignment="1" applyProtection="1">
      <alignment vertical="center" wrapText="1"/>
    </xf>
    <xf numFmtId="0" fontId="47" fillId="0" borderId="4" xfId="0" applyFont="1" applyFill="1" applyBorder="1" applyAlignment="1" applyProtection="1">
      <alignment vertical="center" wrapText="1"/>
    </xf>
    <xf numFmtId="0" fontId="45" fillId="0" borderId="44" xfId="0" applyFont="1" applyFill="1" applyBorder="1" applyAlignment="1" applyProtection="1">
      <alignment horizontal="justify" vertical="center" wrapText="1"/>
    </xf>
    <xf numFmtId="0" fontId="47" fillId="0" borderId="1" xfId="0" applyFont="1" applyFill="1" applyBorder="1" applyAlignment="1" applyProtection="1">
      <alignment vertical="center" wrapText="1"/>
    </xf>
    <xf numFmtId="0" fontId="45" fillId="0" borderId="42" xfId="0" applyFont="1" applyFill="1" applyBorder="1" applyAlignment="1" applyProtection="1">
      <alignment horizontal="justify" vertical="center" wrapText="1"/>
    </xf>
    <xf numFmtId="0" fontId="45" fillId="0" borderId="36" xfId="0" applyFont="1" applyFill="1" applyBorder="1" applyAlignment="1" applyProtection="1">
      <alignment horizontal="justify" vertical="center" wrapText="1"/>
    </xf>
    <xf numFmtId="0" fontId="45" fillId="0" borderId="1" xfId="0" applyFont="1" applyFill="1" applyBorder="1" applyAlignment="1" applyProtection="1">
      <alignment vertical="top" wrapText="1"/>
    </xf>
    <xf numFmtId="0" fontId="45" fillId="0" borderId="6" xfId="0" applyFont="1" applyFill="1" applyBorder="1" applyAlignment="1" applyProtection="1">
      <alignment horizontal="justify" vertical="center" wrapText="1"/>
    </xf>
    <xf numFmtId="178" fontId="43" fillId="5" borderId="11" xfId="0" applyNumberFormat="1" applyFont="1" applyFill="1" applyBorder="1" applyAlignment="1" applyProtection="1">
      <alignment horizontal="left" vertical="center"/>
      <protection locked="0"/>
    </xf>
    <xf numFmtId="178" fontId="43" fillId="5" borderId="10" xfId="0" applyNumberFormat="1" applyFont="1" applyFill="1" applyBorder="1" applyAlignment="1" applyProtection="1">
      <alignment horizontal="left" vertical="center"/>
      <protection locked="0"/>
    </xf>
    <xf numFmtId="14" fontId="44" fillId="5" borderId="47" xfId="0" applyNumberFormat="1" applyFont="1" applyFill="1" applyBorder="1" applyAlignment="1" applyProtection="1">
      <alignment horizontal="center" vertical="center" wrapText="1"/>
      <protection locked="0"/>
    </xf>
    <xf numFmtId="178" fontId="15" fillId="5" borderId="47" xfId="0" applyNumberFormat="1" applyFont="1" applyFill="1" applyBorder="1" applyAlignment="1" applyProtection="1">
      <alignment horizontal="center" vertical="center"/>
      <protection locked="0"/>
    </xf>
    <xf numFmtId="178" fontId="48" fillId="5" borderId="54" xfId="0" applyNumberFormat="1" applyFont="1" applyFill="1" applyBorder="1" applyAlignment="1" applyProtection="1">
      <alignment horizontal="center" vertical="center"/>
      <protection locked="0"/>
    </xf>
    <xf numFmtId="178" fontId="44" fillId="5" borderId="1" xfId="0" applyNumberFormat="1" applyFont="1" applyFill="1" applyBorder="1" applyAlignment="1" applyProtection="1">
      <alignment horizontal="center" vertical="center" wrapText="1"/>
      <protection locked="0"/>
    </xf>
    <xf numFmtId="178" fontId="15" fillId="5" borderId="3" xfId="0" applyNumberFormat="1" applyFont="1" applyFill="1" applyBorder="1" applyAlignment="1" applyProtection="1">
      <alignment horizontal="center" vertical="center"/>
      <protection locked="0"/>
    </xf>
    <xf numFmtId="178" fontId="44" fillId="5" borderId="55" xfId="0" applyNumberFormat="1" applyFont="1" applyFill="1" applyBorder="1" applyAlignment="1" applyProtection="1">
      <alignment horizontal="center" vertical="center"/>
      <protection locked="0"/>
    </xf>
    <xf numFmtId="178" fontId="15" fillId="5" borderId="56" xfId="0" applyNumberFormat="1" applyFont="1" applyFill="1" applyBorder="1" applyAlignment="1" applyProtection="1">
      <alignment horizontal="center" vertical="center"/>
      <protection locked="0"/>
    </xf>
    <xf numFmtId="178" fontId="44" fillId="5" borderId="57" xfId="0" applyNumberFormat="1" applyFont="1" applyFill="1" applyBorder="1" applyAlignment="1" applyProtection="1">
      <alignment horizontal="center" vertical="center"/>
      <protection locked="0"/>
    </xf>
    <xf numFmtId="0" fontId="45" fillId="0" borderId="0" xfId="0" applyFont="1" applyFill="1" applyAlignment="1">
      <alignment vertical="center" wrapText="1"/>
    </xf>
    <xf numFmtId="0" fontId="1" fillId="0" borderId="0" xfId="0" applyFont="1" applyFill="1" applyAlignment="1">
      <alignment vertical="center" wrapText="1"/>
    </xf>
    <xf numFmtId="0" fontId="45" fillId="0" borderId="40" xfId="0" applyFont="1" applyFill="1" applyBorder="1" applyAlignment="1" applyProtection="1">
      <alignment horizontal="center" vertical="center" wrapText="1"/>
    </xf>
    <xf numFmtId="0" fontId="45" fillId="0" borderId="6" xfId="0" applyFont="1" applyFill="1" applyBorder="1" applyAlignment="1" applyProtection="1">
      <alignment horizontal="center" vertical="center" wrapText="1"/>
    </xf>
    <xf numFmtId="0" fontId="45" fillId="0" borderId="6" xfId="0" applyFont="1" applyFill="1" applyBorder="1" applyAlignment="1" applyProtection="1">
      <alignment vertical="center" wrapText="1"/>
    </xf>
    <xf numFmtId="0" fontId="45" fillId="0" borderId="58" xfId="0" applyFont="1" applyFill="1" applyBorder="1" applyAlignment="1" applyProtection="1">
      <alignment horizontal="center" vertical="center" wrapText="1"/>
    </xf>
    <xf numFmtId="0" fontId="45" fillId="0" borderId="2" xfId="0" applyFont="1" applyFill="1" applyBorder="1" applyAlignment="1" applyProtection="1">
      <alignment horizontal="justify" vertical="center" wrapText="1"/>
    </xf>
    <xf numFmtId="0" fontId="45" fillId="0" borderId="2" xfId="0" applyFont="1" applyFill="1" applyBorder="1" applyAlignment="1" applyProtection="1">
      <alignment horizontal="left" vertical="center" wrapText="1"/>
    </xf>
    <xf numFmtId="0" fontId="45" fillId="0" borderId="2" xfId="0" applyFont="1" applyFill="1" applyBorder="1" applyAlignment="1" applyProtection="1">
      <alignment vertical="center" wrapText="1"/>
    </xf>
    <xf numFmtId="0" fontId="45" fillId="0" borderId="59" xfId="0" applyFont="1" applyFill="1" applyBorder="1" applyAlignment="1" applyProtection="1">
      <alignment vertical="center" wrapText="1"/>
    </xf>
    <xf numFmtId="0" fontId="45" fillId="0" borderId="60" xfId="0" applyFont="1" applyFill="1" applyBorder="1" applyAlignment="1" applyProtection="1">
      <alignment horizontal="center" vertical="center" wrapText="1"/>
    </xf>
    <xf numFmtId="0" fontId="45" fillId="0" borderId="5" xfId="0" applyFont="1" applyFill="1" applyBorder="1" applyAlignment="1" applyProtection="1">
      <alignment horizontal="justify" vertical="center" wrapText="1"/>
    </xf>
    <xf numFmtId="0" fontId="45" fillId="0" borderId="5" xfId="0" applyFont="1" applyFill="1" applyBorder="1" applyAlignment="1" applyProtection="1">
      <alignment horizontal="left" vertical="center" wrapText="1"/>
    </xf>
    <xf numFmtId="0" fontId="45" fillId="0" borderId="5" xfId="0" applyFont="1" applyFill="1" applyBorder="1" applyAlignment="1" applyProtection="1">
      <alignment vertical="center" wrapText="1"/>
    </xf>
    <xf numFmtId="0" fontId="45" fillId="0" borderId="61" xfId="0" applyFont="1" applyFill="1" applyBorder="1" applyAlignment="1" applyProtection="1">
      <alignment vertical="center" wrapText="1"/>
    </xf>
    <xf numFmtId="0" fontId="45" fillId="0" borderId="62" xfId="0" applyFont="1" applyFill="1" applyBorder="1" applyAlignment="1" applyProtection="1">
      <alignment horizontal="center" vertical="center" wrapText="1"/>
    </xf>
    <xf numFmtId="0" fontId="45" fillId="0" borderId="63" xfId="0" applyFont="1" applyFill="1" applyBorder="1" applyAlignment="1" applyProtection="1">
      <alignment horizontal="justify" vertical="center" wrapText="1"/>
    </xf>
    <xf numFmtId="0" fontId="45" fillId="0" borderId="63" xfId="0" applyFont="1" applyFill="1" applyBorder="1" applyAlignment="1" applyProtection="1">
      <alignment horizontal="left" vertical="center" wrapText="1"/>
    </xf>
    <xf numFmtId="0" fontId="45" fillId="0" borderId="63" xfId="0" applyFont="1" applyFill="1" applyBorder="1" applyAlignment="1" applyProtection="1">
      <alignment vertical="center" wrapText="1"/>
    </xf>
    <xf numFmtId="0" fontId="45" fillId="0" borderId="64" xfId="0" applyFont="1" applyFill="1" applyBorder="1" applyAlignment="1" applyProtection="1">
      <alignment vertical="center" wrapText="1"/>
    </xf>
    <xf numFmtId="0" fontId="49" fillId="0" borderId="1" xfId="0" applyFont="1" applyFill="1" applyBorder="1" applyAlignment="1" applyProtection="1">
      <alignment horizontal="center" vertical="center" wrapText="1"/>
    </xf>
    <xf numFmtId="0" fontId="45" fillId="0" borderId="40" xfId="0" applyFont="1" applyFill="1" applyBorder="1" applyAlignment="1" applyProtection="1">
      <alignment horizontal="left" vertical="center" wrapText="1"/>
    </xf>
    <xf numFmtId="0" fontId="46" fillId="0" borderId="36" xfId="0" applyFont="1" applyFill="1" applyBorder="1" applyAlignment="1" applyProtection="1">
      <alignment horizontal="left" vertical="center" wrapText="1"/>
    </xf>
    <xf numFmtId="0" fontId="46" fillId="0" borderId="6" xfId="0" applyFont="1" applyFill="1" applyBorder="1" applyAlignment="1" applyProtection="1">
      <alignment horizontal="left" vertical="center" wrapText="1"/>
    </xf>
    <xf numFmtId="0" fontId="45" fillId="0" borderId="44" xfId="0" applyFont="1" applyFill="1" applyBorder="1" applyAlignment="1" applyProtection="1">
      <alignment horizontal="left" vertical="center" wrapText="1"/>
    </xf>
    <xf numFmtId="0" fontId="45" fillId="0" borderId="36" xfId="0" applyFont="1" applyFill="1" applyBorder="1" applyAlignment="1" applyProtection="1">
      <alignment horizontal="left" vertical="center" wrapText="1"/>
    </xf>
    <xf numFmtId="0" fontId="45" fillId="21" borderId="4" xfId="0" applyFont="1" applyFill="1" applyBorder="1" applyAlignment="1" applyProtection="1">
      <alignment horizontal="center" vertical="center" wrapText="1"/>
    </xf>
    <xf numFmtId="0" fontId="45" fillId="21" borderId="1" xfId="0" applyFont="1" applyFill="1" applyBorder="1" applyAlignment="1" applyProtection="1">
      <alignment horizontal="justify" vertical="center" wrapText="1"/>
    </xf>
    <xf numFmtId="0" fontId="45" fillId="21" borderId="1" xfId="0" applyFont="1" applyFill="1" applyBorder="1" applyAlignment="1" applyProtection="1">
      <alignment horizontal="left" vertical="center" wrapText="1"/>
    </xf>
    <xf numFmtId="0" fontId="45" fillId="21" borderId="1" xfId="0" applyFont="1" applyFill="1" applyBorder="1" applyAlignment="1" applyProtection="1">
      <alignment vertical="center" wrapText="1"/>
    </xf>
    <xf numFmtId="0" fontId="47" fillId="21" borderId="4" xfId="0" applyFont="1" applyFill="1" applyBorder="1" applyAlignment="1" applyProtection="1">
      <alignment vertical="center" wrapText="1"/>
    </xf>
    <xf numFmtId="0" fontId="49" fillId="0" borderId="0" xfId="0" applyFont="1" applyFill="1" applyAlignment="1">
      <alignment vertical="center" wrapText="1"/>
    </xf>
    <xf numFmtId="0" fontId="47" fillId="0" borderId="6" xfId="0" applyFont="1" applyFill="1" applyBorder="1" applyAlignment="1" applyProtection="1">
      <alignment vertical="center" wrapText="1"/>
    </xf>
    <xf numFmtId="0" fontId="45" fillId="0" borderId="16" xfId="0" applyFont="1" applyFill="1" applyBorder="1" applyAlignment="1" applyProtection="1">
      <alignment horizontal="left" vertical="center" wrapText="1"/>
    </xf>
    <xf numFmtId="0" fontId="47" fillId="0" borderId="36" xfId="0" applyFont="1" applyFill="1" applyBorder="1" applyAlignment="1" applyProtection="1">
      <alignment vertical="center" wrapText="1"/>
    </xf>
    <xf numFmtId="0" fontId="47" fillId="0" borderId="38" xfId="0" applyFont="1" applyFill="1" applyBorder="1" applyAlignment="1" applyProtection="1">
      <alignment vertical="center" wrapText="1"/>
    </xf>
    <xf numFmtId="0" fontId="47" fillId="0" borderId="42" xfId="0" applyFont="1" applyFill="1" applyBorder="1" applyAlignment="1" applyProtection="1">
      <alignment vertical="center" wrapText="1"/>
    </xf>
    <xf numFmtId="0" fontId="49" fillId="0" borderId="40" xfId="0" applyFont="1" applyFill="1" applyBorder="1" applyAlignment="1" applyProtection="1">
      <alignment horizontal="left" vertical="center" wrapText="1"/>
    </xf>
    <xf numFmtId="0" fontId="49" fillId="0" borderId="6" xfId="0" applyFont="1" applyFill="1" applyBorder="1" applyAlignment="1" applyProtection="1">
      <alignment horizontal="left" vertical="center" wrapText="1"/>
    </xf>
    <xf numFmtId="0" fontId="50" fillId="0" borderId="1" xfId="10" applyFont="1" applyFill="1" applyBorder="1" applyAlignment="1" applyProtection="1">
      <alignment vertical="center" wrapText="1"/>
    </xf>
    <xf numFmtId="0" fontId="45" fillId="0" borderId="38" xfId="0" applyFont="1" applyFill="1" applyBorder="1" applyAlignment="1" applyProtection="1">
      <alignment horizontal="left" vertical="center" wrapText="1"/>
    </xf>
    <xf numFmtId="0" fontId="45" fillId="0" borderId="42" xfId="0" applyFont="1" applyFill="1" applyBorder="1" applyAlignment="1" applyProtection="1">
      <alignment horizontal="left" vertical="center" wrapText="1"/>
    </xf>
    <xf numFmtId="0" fontId="45" fillId="21" borderId="1" xfId="0" applyFont="1" applyFill="1" applyBorder="1" applyAlignment="1" applyProtection="1">
      <alignment horizontal="center" vertical="center" wrapText="1"/>
    </xf>
    <xf numFmtId="0" fontId="45" fillId="21" borderId="40" xfId="0" applyFont="1" applyFill="1" applyBorder="1" applyAlignment="1" applyProtection="1">
      <alignment horizontal="left" vertical="center" wrapText="1"/>
    </xf>
    <xf numFmtId="0" fontId="45" fillId="21" borderId="3" xfId="0" applyFont="1" applyFill="1" applyBorder="1" applyAlignment="1" applyProtection="1">
      <alignment horizontal="center" vertical="center" wrapText="1"/>
    </xf>
    <xf numFmtId="0" fontId="45" fillId="21" borderId="3" xfId="0" applyFont="1" applyFill="1" applyBorder="1" applyAlignment="1" applyProtection="1">
      <alignment horizontal="left" vertical="center" wrapText="1"/>
    </xf>
    <xf numFmtId="0" fontId="45" fillId="21" borderId="7" xfId="0" applyFont="1" applyFill="1" applyBorder="1" applyAlignment="1" applyProtection="1">
      <alignment horizontal="center" vertical="center" wrapText="1"/>
    </xf>
    <xf numFmtId="0" fontId="45" fillId="21" borderId="4" xfId="0" applyFont="1" applyFill="1" applyBorder="1" applyAlignment="1" applyProtection="1">
      <alignment horizontal="left" vertical="center" wrapText="1"/>
    </xf>
    <xf numFmtId="0" fontId="45" fillId="0" borderId="5" xfId="0" applyFont="1" applyFill="1" applyBorder="1" applyAlignment="1" applyProtection="1">
      <alignment horizontal="center" vertical="center" wrapText="1"/>
    </xf>
    <xf numFmtId="0" fontId="51" fillId="0" borderId="5" xfId="0" applyFont="1" applyFill="1" applyBorder="1" applyAlignment="1" applyProtection="1">
      <alignment horizontal="left" vertical="center" wrapText="1"/>
    </xf>
    <xf numFmtId="0" fontId="46" fillId="0" borderId="5" xfId="0" applyFont="1" applyFill="1" applyBorder="1" applyAlignment="1" applyProtection="1">
      <alignment vertical="center" wrapText="1"/>
    </xf>
    <xf numFmtId="0" fontId="46" fillId="0" borderId="18" xfId="0" applyFont="1" applyFill="1" applyBorder="1" applyAlignment="1" applyProtection="1">
      <alignment vertical="center" wrapText="1"/>
    </xf>
    <xf numFmtId="0" fontId="45" fillId="0" borderId="18" xfId="0" applyFont="1" applyFill="1" applyBorder="1" applyAlignment="1" applyProtection="1">
      <alignment horizontal="left" vertical="center" wrapText="1"/>
    </xf>
    <xf numFmtId="0" fontId="51" fillId="0" borderId="18" xfId="0" applyFont="1" applyFill="1" applyBorder="1" applyAlignment="1" applyProtection="1">
      <alignment horizontal="left" vertical="center" wrapText="1"/>
    </xf>
    <xf numFmtId="0" fontId="45" fillId="0" borderId="5" xfId="0" applyFont="1" applyFill="1" applyBorder="1" applyAlignment="1">
      <alignment horizontal="center" wrapText="1"/>
    </xf>
    <xf numFmtId="0" fontId="45" fillId="0" borderId="5" xfId="0" applyFont="1" applyFill="1" applyBorder="1" applyAlignment="1">
      <alignment horizontal="justify" wrapText="1"/>
    </xf>
    <xf numFmtId="0" fontId="45" fillId="0" borderId="5" xfId="0" applyFont="1" applyFill="1" applyBorder="1" applyAlignment="1">
      <alignment wrapText="1"/>
    </xf>
    <xf numFmtId="0" fontId="1" fillId="0" borderId="5" xfId="0" applyFont="1" applyFill="1" applyBorder="1" applyAlignment="1">
      <alignment wrapText="1"/>
    </xf>
    <xf numFmtId="0" fontId="45" fillId="0" borderId="5" xfId="0" applyFont="1" applyFill="1" applyBorder="1" applyAlignment="1">
      <alignment horizontal="center" vertical="center" wrapText="1"/>
    </xf>
    <xf numFmtId="0" fontId="45" fillId="0" borderId="5" xfId="0" applyFont="1" applyFill="1" applyBorder="1" applyAlignment="1">
      <alignment horizontal="justify" vertical="center" wrapText="1"/>
    </xf>
    <xf numFmtId="0" fontId="45" fillId="0" borderId="5" xfId="0" applyFont="1" applyFill="1" applyBorder="1" applyAlignment="1">
      <alignment vertical="center" wrapText="1"/>
    </xf>
    <xf numFmtId="0" fontId="45" fillId="0" borderId="5" xfId="0" applyFont="1" applyFill="1" applyBorder="1" applyAlignment="1">
      <alignment horizontal="left" vertical="center" wrapText="1"/>
    </xf>
    <xf numFmtId="0" fontId="45" fillId="0" borderId="18" xfId="0" applyFont="1" applyFill="1" applyBorder="1" applyAlignment="1">
      <alignment horizontal="center" wrapText="1"/>
    </xf>
    <xf numFmtId="0" fontId="45" fillId="0" borderId="18" xfId="0" applyFont="1" applyFill="1" applyBorder="1" applyAlignment="1">
      <alignment horizontal="justify" wrapText="1"/>
    </xf>
    <xf numFmtId="0" fontId="45" fillId="0" borderId="18" xfId="0" applyFont="1" applyFill="1" applyBorder="1" applyAlignment="1">
      <alignment wrapText="1"/>
    </xf>
    <xf numFmtId="0" fontId="51" fillId="0" borderId="18" xfId="0" applyFont="1" applyFill="1" applyBorder="1" applyAlignment="1">
      <alignment wrapText="1"/>
    </xf>
    <xf numFmtId="0" fontId="45" fillId="0" borderId="18" xfId="0" applyFont="1" applyFill="1" applyBorder="1" applyAlignment="1">
      <alignment horizontal="center"/>
    </xf>
    <xf numFmtId="0" fontId="45" fillId="0" borderId="18" xfId="0" applyFont="1" applyFill="1" applyBorder="1" applyAlignment="1">
      <alignment horizontal="left"/>
    </xf>
    <xf numFmtId="0" fontId="1" fillId="0" borderId="18" xfId="0" applyFont="1" applyFill="1" applyBorder="1" applyAlignment="1"/>
    <xf numFmtId="0" fontId="45" fillId="0" borderId="5" xfId="0" applyFont="1" applyFill="1" applyBorder="1" applyAlignment="1">
      <alignment horizontal="center"/>
    </xf>
    <xf numFmtId="0" fontId="45" fillId="0" borderId="5" xfId="0" applyFont="1" applyFill="1" applyBorder="1" applyAlignment="1">
      <alignment horizontal="left"/>
    </xf>
    <xf numFmtId="0" fontId="1" fillId="0" borderId="5" xfId="0" applyFont="1" applyFill="1" applyBorder="1" applyAlignment="1"/>
    <xf numFmtId="0" fontId="1" fillId="0" borderId="5" xfId="0" applyFont="1" applyFill="1" applyBorder="1" applyAlignment="1">
      <alignment horizontal="center" wrapText="1"/>
    </xf>
    <xf numFmtId="0" fontId="1" fillId="0" borderId="13" xfId="0" applyFont="1" applyFill="1" applyBorder="1" applyAlignment="1">
      <alignment horizontal="center" wrapText="1"/>
    </xf>
    <xf numFmtId="0" fontId="1" fillId="0" borderId="15" xfId="0" applyFont="1" applyFill="1" applyBorder="1" applyAlignment="1">
      <alignment horizontal="center" wrapText="1"/>
    </xf>
    <xf numFmtId="0" fontId="1" fillId="0" borderId="19" xfId="0" applyFont="1" applyFill="1" applyBorder="1" applyAlignment="1">
      <alignment horizontal="center"/>
    </xf>
    <xf numFmtId="0" fontId="1" fillId="0" borderId="25" xfId="0" applyFont="1" applyFill="1" applyBorder="1" applyAlignment="1">
      <alignment horizontal="center"/>
    </xf>
    <xf numFmtId="0" fontId="1" fillId="0" borderId="13" xfId="0" applyFont="1" applyFill="1" applyBorder="1" applyAlignment="1">
      <alignment horizontal="center"/>
    </xf>
    <xf numFmtId="0" fontId="1" fillId="0" borderId="15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178" fontId="43" fillId="5" borderId="1" xfId="0" applyNumberFormat="1" applyFont="1" applyFill="1" applyBorder="1" applyAlignment="1" applyProtection="1">
      <alignment horizontal="center" vertical="center" wrapText="1"/>
      <protection locked="0"/>
    </xf>
    <xf numFmtId="178" fontId="52" fillId="0" borderId="0" xfId="0" applyNumberFormat="1" applyFont="1" applyAlignment="1" applyProtection="1">
      <alignment vertical="center" wrapText="1"/>
      <protection locked="0"/>
    </xf>
    <xf numFmtId="0" fontId="5" fillId="5" borderId="38" xfId="0" applyFont="1" applyFill="1" applyBorder="1" applyAlignment="1" applyProtection="1">
      <alignment horizontal="center" vertical="center" wrapText="1"/>
    </xf>
    <xf numFmtId="0" fontId="5" fillId="5" borderId="39" xfId="0" applyFont="1" applyFill="1" applyBorder="1" applyAlignment="1" applyProtection="1">
      <alignment horizontal="center" vertical="center" wrapText="1"/>
    </xf>
    <xf numFmtId="0" fontId="5" fillId="5" borderId="42" xfId="0" applyFont="1" applyFill="1" applyBorder="1" applyAlignment="1" applyProtection="1">
      <alignment horizontal="center" vertical="center" wrapText="1"/>
    </xf>
    <xf numFmtId="0" fontId="53" fillId="5" borderId="7" xfId="0" applyFont="1" applyFill="1" applyBorder="1" applyAlignment="1" applyProtection="1">
      <alignment horizontal="center" vertical="center"/>
    </xf>
    <xf numFmtId="0" fontId="53" fillId="5" borderId="4" xfId="0" applyFont="1" applyFill="1" applyBorder="1" applyAlignment="1" applyProtection="1">
      <alignment horizontal="center" vertical="center"/>
    </xf>
    <xf numFmtId="0" fontId="11" fillId="0" borderId="16" xfId="0" applyFont="1" applyBorder="1" applyAlignment="1" applyProtection="1">
      <alignment horizontal="center" vertical="center"/>
    </xf>
    <xf numFmtId="0" fontId="54" fillId="0" borderId="5" xfId="0" applyFont="1" applyBorder="1" applyAlignment="1" applyProtection="1">
      <alignment horizontal="center" vertical="center"/>
    </xf>
    <xf numFmtId="0" fontId="11" fillId="0" borderId="5" xfId="0" applyFont="1" applyBorder="1" applyAlignment="1" applyProtection="1"/>
    <xf numFmtId="0" fontId="11" fillId="22" borderId="5" xfId="0" applyFont="1" applyFill="1" applyBorder="1" applyAlignment="1" applyProtection="1">
      <alignment horizontal="center"/>
    </xf>
    <xf numFmtId="0" fontId="11" fillId="0" borderId="43" xfId="0" applyFont="1" applyBorder="1" applyAlignment="1" applyProtection="1">
      <alignment horizontal="center" vertical="center"/>
    </xf>
    <xf numFmtId="0" fontId="11" fillId="0" borderId="18" xfId="0" applyFont="1" applyBorder="1" applyAlignment="1" applyProtection="1">
      <alignment horizontal="center" vertical="center"/>
    </xf>
    <xf numFmtId="0" fontId="11" fillId="0" borderId="24" xfId="0" applyFont="1" applyBorder="1" applyAlignment="1" applyProtection="1">
      <alignment horizontal="center" vertical="center"/>
    </xf>
    <xf numFmtId="0" fontId="55" fillId="0" borderId="0" xfId="10" applyFont="1">
      <alignment vertical="center"/>
    </xf>
    <xf numFmtId="0" fontId="11" fillId="0" borderId="21" xfId="0" applyFont="1" applyBorder="1" applyAlignment="1" applyProtection="1">
      <alignment horizontal="center" vertical="center"/>
    </xf>
    <xf numFmtId="0" fontId="56" fillId="0" borderId="5" xfId="10" applyFont="1" applyBorder="1" applyAlignment="1" applyProtection="1"/>
    <xf numFmtId="0" fontId="11" fillId="0" borderId="38" xfId="0" applyFont="1" applyBorder="1" applyAlignment="1" applyProtection="1">
      <alignment horizontal="center" vertical="center"/>
    </xf>
    <xf numFmtId="0" fontId="11" fillId="0" borderId="5" xfId="0" applyFont="1" applyBorder="1" applyAlignment="1" applyProtection="1">
      <alignment horizontal="center" vertical="center"/>
    </xf>
    <xf numFmtId="0" fontId="55" fillId="0" borderId="5" xfId="10" applyFont="1" applyBorder="1" applyAlignment="1" applyProtection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4"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ont>
        <color rgb="FF9C0006"/>
      </font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2DCCE9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4.png"/><Relationship Id="rId8" Type="http://schemas.openxmlformats.org/officeDocument/2006/relationships/image" Target="media/image13.png"/><Relationship Id="rId7" Type="http://schemas.openxmlformats.org/officeDocument/2006/relationships/image" Target="media/image12.png"/><Relationship Id="rId6" Type="http://schemas.openxmlformats.org/officeDocument/2006/relationships/image" Target="media/image11.png"/><Relationship Id="rId57" Type="http://schemas.openxmlformats.org/officeDocument/2006/relationships/image" Target="media/image62.png"/><Relationship Id="rId56" Type="http://schemas.openxmlformats.org/officeDocument/2006/relationships/image" Target="media/image61.png"/><Relationship Id="rId55" Type="http://schemas.openxmlformats.org/officeDocument/2006/relationships/image" Target="media/image60.png"/><Relationship Id="rId54" Type="http://schemas.openxmlformats.org/officeDocument/2006/relationships/image" Target="media/image59.png"/><Relationship Id="rId53" Type="http://schemas.openxmlformats.org/officeDocument/2006/relationships/image" Target="media/image58.png"/><Relationship Id="rId52" Type="http://schemas.openxmlformats.org/officeDocument/2006/relationships/image" Target="media/image57.png"/><Relationship Id="rId51" Type="http://schemas.openxmlformats.org/officeDocument/2006/relationships/image" Target="media/image56.png"/><Relationship Id="rId50" Type="http://schemas.openxmlformats.org/officeDocument/2006/relationships/image" Target="media/image55.png"/><Relationship Id="rId5" Type="http://schemas.openxmlformats.org/officeDocument/2006/relationships/image" Target="media/image10.png"/><Relationship Id="rId49" Type="http://schemas.openxmlformats.org/officeDocument/2006/relationships/image" Target="media/image54.png"/><Relationship Id="rId48" Type="http://schemas.openxmlformats.org/officeDocument/2006/relationships/image" Target="media/image53.png"/><Relationship Id="rId47" Type="http://schemas.openxmlformats.org/officeDocument/2006/relationships/image" Target="media/image52.png"/><Relationship Id="rId46" Type="http://schemas.openxmlformats.org/officeDocument/2006/relationships/image" Target="media/image51.png"/><Relationship Id="rId45" Type="http://schemas.openxmlformats.org/officeDocument/2006/relationships/image" Target="media/image50.png"/><Relationship Id="rId44" Type="http://schemas.openxmlformats.org/officeDocument/2006/relationships/image" Target="media/image49.png"/><Relationship Id="rId43" Type="http://schemas.openxmlformats.org/officeDocument/2006/relationships/image" Target="media/image48.png"/><Relationship Id="rId42" Type="http://schemas.openxmlformats.org/officeDocument/2006/relationships/image" Target="media/image47.png"/><Relationship Id="rId41" Type="http://schemas.openxmlformats.org/officeDocument/2006/relationships/image" Target="media/image46.png"/><Relationship Id="rId40" Type="http://schemas.openxmlformats.org/officeDocument/2006/relationships/image" Target="media/image45.png"/><Relationship Id="rId4" Type="http://schemas.openxmlformats.org/officeDocument/2006/relationships/image" Target="media/image9.png"/><Relationship Id="rId39" Type="http://schemas.openxmlformats.org/officeDocument/2006/relationships/image" Target="media/image44.png"/><Relationship Id="rId38" Type="http://schemas.openxmlformats.org/officeDocument/2006/relationships/image" Target="media/image43.png"/><Relationship Id="rId37" Type="http://schemas.openxmlformats.org/officeDocument/2006/relationships/image" Target="media/image42.png"/><Relationship Id="rId36" Type="http://schemas.openxmlformats.org/officeDocument/2006/relationships/image" Target="media/image41.png"/><Relationship Id="rId35" Type="http://schemas.openxmlformats.org/officeDocument/2006/relationships/image" Target="media/image40.png"/><Relationship Id="rId34" Type="http://schemas.openxmlformats.org/officeDocument/2006/relationships/image" Target="media/image39.png"/><Relationship Id="rId33" Type="http://schemas.openxmlformats.org/officeDocument/2006/relationships/image" Target="media/image38.png"/><Relationship Id="rId32" Type="http://schemas.openxmlformats.org/officeDocument/2006/relationships/image" Target="media/image37.png"/><Relationship Id="rId31" Type="http://schemas.openxmlformats.org/officeDocument/2006/relationships/image" Target="media/image36.png"/><Relationship Id="rId30" Type="http://schemas.openxmlformats.org/officeDocument/2006/relationships/image" Target="media/image35.png"/><Relationship Id="rId3" Type="http://schemas.openxmlformats.org/officeDocument/2006/relationships/image" Target="media/image8.png"/><Relationship Id="rId29" Type="http://schemas.openxmlformats.org/officeDocument/2006/relationships/image" Target="media/image34.png"/><Relationship Id="rId28" Type="http://schemas.openxmlformats.org/officeDocument/2006/relationships/image" Target="media/image33.png"/><Relationship Id="rId27" Type="http://schemas.openxmlformats.org/officeDocument/2006/relationships/image" Target="media/image32.png"/><Relationship Id="rId26" Type="http://schemas.openxmlformats.org/officeDocument/2006/relationships/image" Target="media/image31.png"/><Relationship Id="rId25" Type="http://schemas.openxmlformats.org/officeDocument/2006/relationships/image" Target="media/image30.png"/><Relationship Id="rId24" Type="http://schemas.openxmlformats.org/officeDocument/2006/relationships/image" Target="media/image29.png"/><Relationship Id="rId23" Type="http://schemas.openxmlformats.org/officeDocument/2006/relationships/image" Target="media/image28.png"/><Relationship Id="rId22" Type="http://schemas.openxmlformats.org/officeDocument/2006/relationships/image" Target="media/image27.png"/><Relationship Id="rId21" Type="http://schemas.openxmlformats.org/officeDocument/2006/relationships/image" Target="media/image26.png"/><Relationship Id="rId20" Type="http://schemas.openxmlformats.org/officeDocument/2006/relationships/image" Target="media/image25.png"/><Relationship Id="rId2" Type="http://schemas.openxmlformats.org/officeDocument/2006/relationships/image" Target="media/image7.png"/><Relationship Id="rId19" Type="http://schemas.openxmlformats.org/officeDocument/2006/relationships/image" Target="media/image24.png"/><Relationship Id="rId18" Type="http://schemas.openxmlformats.org/officeDocument/2006/relationships/image" Target="media/image23.png"/><Relationship Id="rId17" Type="http://schemas.openxmlformats.org/officeDocument/2006/relationships/image" Target="media/image22.png"/><Relationship Id="rId16" Type="http://schemas.openxmlformats.org/officeDocument/2006/relationships/image" Target="media/image21.png"/><Relationship Id="rId15" Type="http://schemas.openxmlformats.org/officeDocument/2006/relationships/image" Target="media/image20.png"/><Relationship Id="rId14" Type="http://schemas.openxmlformats.org/officeDocument/2006/relationships/image" Target="media/image19.png"/><Relationship Id="rId13" Type="http://schemas.openxmlformats.org/officeDocument/2006/relationships/image" Target="media/image18.png"/><Relationship Id="rId12" Type="http://schemas.openxmlformats.org/officeDocument/2006/relationships/image" Target="media/image17.png"/><Relationship Id="rId11" Type="http://schemas.openxmlformats.org/officeDocument/2006/relationships/image" Target="media/image16.png"/><Relationship Id="rId10" Type="http://schemas.openxmlformats.org/officeDocument/2006/relationships/image" Target="media/image15.png"/><Relationship Id="rId1" Type="http://schemas.openxmlformats.org/officeDocument/2006/relationships/image" Target="media/image6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2" Type="http://www.wps.cn/officeDocument/2020/cellImage" Target="cellimages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vbat电压与充电电流关系</a:t>
            </a:r>
          </a:p>
        </c:rich>
      </c:tx>
      <c:layout>
        <c:manualLayout>
          <c:xMode val="edge"/>
          <c:yMode val="edge"/>
          <c:x val="0.390603566529492"/>
          <c:y val="0.0483516483516484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0375414140570898"/>
          <c:y val="0.0446640607714433"/>
          <c:w val="0.960400972774186"/>
          <c:h val="0.813780760626398"/>
        </c:manualLayout>
      </c:layout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none"/>
          </c:marker>
          <c:dLbls>
            <c:delete val="1"/>
          </c:dLbls>
          <c:cat>
            <c:numRef>
              <c:f>充电测试!$D$12:$D$57</c:f>
              <c:numCache>
                <c:formatCode>General</c:formatCode>
                <c:ptCount val="46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 c:formatCode="0.0_ ">
                  <c:v>2</c:v>
                </c:pt>
                <c:pt idx="21">
                  <c:v>2.1</c:v>
                </c:pt>
                <c:pt idx="22">
                  <c:v>2.2</c:v>
                </c:pt>
                <c:pt idx="23">
                  <c:v>2.3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4.1</c:v>
                </c:pt>
                <c:pt idx="42">
                  <c:v>4.15</c:v>
                </c:pt>
                <c:pt idx="43">
                  <c:v>4.16</c:v>
                </c:pt>
                <c:pt idx="44">
                  <c:v>4.17</c:v>
                </c:pt>
                <c:pt idx="45">
                  <c:v>4.18</c:v>
                </c:pt>
              </c:numCache>
            </c:numRef>
          </c:cat>
          <c:val>
            <c:numRef>
              <c:f>充电测试!$E$12:$E$57</c:f>
              <c:numCache>
                <c:formatCode>General</c:formatCode>
                <c:ptCount val="46"/>
                <c:pt idx="0">
                  <c:v>12.59</c:v>
                </c:pt>
                <c:pt idx="1">
                  <c:v>12.19</c:v>
                </c:pt>
                <c:pt idx="2">
                  <c:v>11.57</c:v>
                </c:pt>
                <c:pt idx="3">
                  <c:v>11.25</c:v>
                </c:pt>
                <c:pt idx="4">
                  <c:v>10.97</c:v>
                </c:pt>
                <c:pt idx="5">
                  <c:v>10.71</c:v>
                </c:pt>
                <c:pt idx="6">
                  <c:v>10.47</c:v>
                </c:pt>
                <c:pt idx="7">
                  <c:v>10.27</c:v>
                </c:pt>
                <c:pt idx="8">
                  <c:v>10.07</c:v>
                </c:pt>
                <c:pt idx="9">
                  <c:v>9.89</c:v>
                </c:pt>
                <c:pt idx="10">
                  <c:v>9.74</c:v>
                </c:pt>
                <c:pt idx="11">
                  <c:v>9.58</c:v>
                </c:pt>
                <c:pt idx="12">
                  <c:v>9.44</c:v>
                </c:pt>
                <c:pt idx="13">
                  <c:v>9.31</c:v>
                </c:pt>
                <c:pt idx="14">
                  <c:v>9.19</c:v>
                </c:pt>
                <c:pt idx="15" c:formatCode="0.00_ ">
                  <c:v>9.3</c:v>
                </c:pt>
                <c:pt idx="16">
                  <c:v>9.33</c:v>
                </c:pt>
                <c:pt idx="17">
                  <c:v>9.299</c:v>
                </c:pt>
                <c:pt idx="18">
                  <c:v>9.24</c:v>
                </c:pt>
                <c:pt idx="19">
                  <c:v>9.21</c:v>
                </c:pt>
                <c:pt idx="20">
                  <c:v>9.21</c:v>
                </c:pt>
                <c:pt idx="21">
                  <c:v>9.21</c:v>
                </c:pt>
                <c:pt idx="22">
                  <c:v>9.21</c:v>
                </c:pt>
                <c:pt idx="23">
                  <c:v>9.21</c:v>
                </c:pt>
                <c:pt idx="24">
                  <c:v>9.21</c:v>
                </c:pt>
                <c:pt idx="25">
                  <c:v>9.21</c:v>
                </c:pt>
                <c:pt idx="26">
                  <c:v>9.21</c:v>
                </c:pt>
                <c:pt idx="27">
                  <c:v>9.21</c:v>
                </c:pt>
                <c:pt idx="28">
                  <c:v>9.21</c:v>
                </c:pt>
                <c:pt idx="29">
                  <c:v>9.21</c:v>
                </c:pt>
                <c:pt idx="30">
                  <c:v>45.5</c:v>
                </c:pt>
                <c:pt idx="31">
                  <c:v>45.5</c:v>
                </c:pt>
                <c:pt idx="32">
                  <c:v>45.5</c:v>
                </c:pt>
                <c:pt idx="33">
                  <c:v>45.5</c:v>
                </c:pt>
                <c:pt idx="34">
                  <c:v>45.5</c:v>
                </c:pt>
                <c:pt idx="35">
                  <c:v>45.5</c:v>
                </c:pt>
                <c:pt idx="36">
                  <c:v>45.5</c:v>
                </c:pt>
                <c:pt idx="37">
                  <c:v>45.5</c:v>
                </c:pt>
                <c:pt idx="38">
                  <c:v>45.5</c:v>
                </c:pt>
                <c:pt idx="39">
                  <c:v>45.5</c:v>
                </c:pt>
                <c:pt idx="40">
                  <c:v>45.5</c:v>
                </c:pt>
                <c:pt idx="41">
                  <c:v>45.04</c:v>
                </c:pt>
                <c:pt idx="42">
                  <c:v>43.29</c:v>
                </c:pt>
                <c:pt idx="43">
                  <c:v>38.76</c:v>
                </c:pt>
                <c:pt idx="44">
                  <c:v>19.76</c:v>
                </c:pt>
                <c:pt idx="45">
                  <c:v>0.3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656199773"/>
        <c:axId val="522839768"/>
      </c:lineChart>
      <c:catAx>
        <c:axId val="656199773"/>
        <c:scaling>
          <c:orientation val="minMax"/>
        </c:scaling>
        <c:delete val="0"/>
        <c:axPos val="b"/>
        <c:title>
          <c:tx>
            <c:rich>
              <a:bodyPr rot="0" spcFirstLastPara="0" vertOverflow="ellipsis" vert="horz" wrap="square" anchor="ctr" anchorCtr="1"/>
              <a:lstStyle/>
              <a:p>
                <a:pPr defTabSz="914400">
                  <a:defRPr lang="zh-CN"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t>Vbat电压（V）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522839768"/>
        <c:crosses val="autoZero"/>
        <c:auto val="0"/>
        <c:lblAlgn val="ctr"/>
        <c:lblOffset val="100"/>
        <c:noMultiLvlLbl val="0"/>
      </c:catAx>
      <c:valAx>
        <c:axId val="522839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0" vertOverflow="ellipsis" vert="horz" wrap="square" anchor="ctr" anchorCtr="1"/>
              <a:lstStyle/>
              <a:p>
                <a:pPr defTabSz="914400">
                  <a:defRPr lang="zh-CN"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t>vbat电流（ma）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65619977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vbat电压与充电效率</a:t>
            </a:r>
          </a:p>
        </c:rich>
      </c:tx>
      <c:layout>
        <c:manualLayout>
          <c:xMode val="edge"/>
          <c:yMode val="edge"/>
          <c:x val="0.426144028944739"/>
          <c:y val="0.03797540788771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none"/>
          </c:marker>
          <c:dLbls>
            <c:delete val="1"/>
          </c:dLbls>
          <c:cat>
            <c:numRef>
              <c:f>充电测试!$D$12:$D$57</c:f>
              <c:numCache>
                <c:formatCode>General</c:formatCode>
                <c:ptCount val="46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 c:formatCode="0.0_ ">
                  <c:v>2</c:v>
                </c:pt>
                <c:pt idx="21">
                  <c:v>2.1</c:v>
                </c:pt>
                <c:pt idx="22">
                  <c:v>2.2</c:v>
                </c:pt>
                <c:pt idx="23">
                  <c:v>2.3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4.1</c:v>
                </c:pt>
                <c:pt idx="42">
                  <c:v>4.15</c:v>
                </c:pt>
                <c:pt idx="43">
                  <c:v>4.16</c:v>
                </c:pt>
                <c:pt idx="44">
                  <c:v>4.17</c:v>
                </c:pt>
                <c:pt idx="45">
                  <c:v>4.18</c:v>
                </c:pt>
              </c:numCache>
            </c:numRef>
          </c:cat>
          <c:val>
            <c:numRef>
              <c:f>充电测试!$F$12:$F$57</c:f>
              <c:numCache>
                <c:formatCode>0.00%</c:formatCode>
                <c:ptCount val="46"/>
                <c:pt idx="0">
                  <c:v>0</c:v>
                </c:pt>
                <c:pt idx="1">
                  <c:v>0.0192423046566693</c:v>
                </c:pt>
                <c:pt idx="2">
                  <c:v>0.0384385382059801</c:v>
                </c:pt>
                <c:pt idx="3">
                  <c:v>0.0576430401366353</c:v>
                </c:pt>
                <c:pt idx="4">
                  <c:v>0.0768476357267951</c:v>
                </c:pt>
                <c:pt idx="5">
                  <c:v>0.0959677419354839</c:v>
                </c:pt>
                <c:pt idx="6">
                  <c:v>0.115054945054945</c:v>
                </c:pt>
                <c:pt idx="7">
                  <c:v>0.134123134328358</c:v>
                </c:pt>
                <c:pt idx="8">
                  <c:v>0.153155893536122</c:v>
                </c:pt>
                <c:pt idx="9">
                  <c:v>0.172166344294004</c:v>
                </c:pt>
                <c:pt idx="10">
                  <c:v>0.191355599214145</c:v>
                </c:pt>
                <c:pt idx="11">
                  <c:v>0.210129611166501</c:v>
                </c:pt>
                <c:pt idx="12">
                  <c:v>0.229079878665318</c:v>
                </c:pt>
                <c:pt idx="13">
                  <c:v>0.248012295081967</c:v>
                </c:pt>
                <c:pt idx="14">
                  <c:v>0.266929460580913</c:v>
                </c:pt>
                <c:pt idx="15">
                  <c:v>0.285860655737705</c:v>
                </c:pt>
                <c:pt idx="16">
                  <c:v>0.304964249233912</c:v>
                </c:pt>
                <c:pt idx="17">
                  <c:v>0.32427282051282</c:v>
                </c:pt>
                <c:pt idx="18">
                  <c:v>0.342927835051546</c:v>
                </c:pt>
                <c:pt idx="19">
                  <c:v>0.361923474663909</c:v>
                </c:pt>
                <c:pt idx="20">
                  <c:v>0.381366459627329</c:v>
                </c:pt>
                <c:pt idx="21">
                  <c:v>0.400434782608696</c:v>
                </c:pt>
                <c:pt idx="22">
                  <c:v>0.419503105590062</c:v>
                </c:pt>
                <c:pt idx="23">
                  <c:v>0.438571428571429</c:v>
                </c:pt>
                <c:pt idx="24">
                  <c:v>0.457639751552795</c:v>
                </c:pt>
                <c:pt idx="25">
                  <c:v>0.476708074534162</c:v>
                </c:pt>
                <c:pt idx="26">
                  <c:v>0.495776397515528</c:v>
                </c:pt>
                <c:pt idx="27">
                  <c:v>0.514844720496895</c:v>
                </c:pt>
                <c:pt idx="28">
                  <c:v>0.533913043478261</c:v>
                </c:pt>
                <c:pt idx="29">
                  <c:v>0.552981366459627</c:v>
                </c:pt>
                <c:pt idx="30">
                  <c:v>0.588996763754045</c:v>
                </c:pt>
                <c:pt idx="31">
                  <c:v>0.608629989212514</c:v>
                </c:pt>
                <c:pt idx="32">
                  <c:v>0.628263214670982</c:v>
                </c:pt>
                <c:pt idx="33">
                  <c:v>0.64789644012945</c:v>
                </c:pt>
                <c:pt idx="34">
                  <c:v>0.667529665587918</c:v>
                </c:pt>
                <c:pt idx="35">
                  <c:v>0.687162891046386</c:v>
                </c:pt>
                <c:pt idx="36">
                  <c:v>0.706796116504854</c:v>
                </c:pt>
                <c:pt idx="37">
                  <c:v>0.726429341963323</c:v>
                </c:pt>
                <c:pt idx="38">
                  <c:v>0.746062567421791</c:v>
                </c:pt>
                <c:pt idx="39">
                  <c:v>0.765695792880259</c:v>
                </c:pt>
                <c:pt idx="40">
                  <c:v>0.785329018338727</c:v>
                </c:pt>
                <c:pt idx="41">
                  <c:v>0.805162415522128</c:v>
                </c:pt>
                <c:pt idx="42">
                  <c:v>0.813279764599366</c:v>
                </c:pt>
                <c:pt idx="43">
                  <c:v>0.808836719337848</c:v>
                </c:pt>
                <c:pt idx="44">
                  <c:v>0.770085981308411</c:v>
                </c:pt>
                <c:pt idx="45">
                  <c:v>0.418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621540038"/>
        <c:axId val="182842930"/>
      </c:lineChart>
      <c:catAx>
        <c:axId val="621540038"/>
        <c:scaling>
          <c:orientation val="minMax"/>
        </c:scaling>
        <c:delete val="0"/>
        <c:axPos val="b"/>
        <c:title>
          <c:tx>
            <c:rich>
              <a:bodyPr rot="0" spcFirstLastPara="0" vertOverflow="ellipsis" vert="horz" wrap="square" anchor="ctr" anchorCtr="1"/>
              <a:lstStyle/>
              <a:p>
                <a:pPr defTabSz="914400">
                  <a:defRPr lang="zh-CN"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t>Vbat电压（V）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82842930"/>
        <c:crosses val="autoZero"/>
        <c:auto val="1"/>
        <c:lblAlgn val="ctr"/>
        <c:lblOffset val="100"/>
        <c:noMultiLvlLbl val="0"/>
      </c:catAx>
      <c:valAx>
        <c:axId val="18284293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0" vertOverflow="ellipsis" vert="horz" wrap="square" anchor="ctr" anchorCtr="1"/>
              <a:lstStyle/>
              <a:p>
                <a:pPr defTabSz="914400">
                  <a:defRPr lang="zh-CN"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t>充电效率（%）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62154003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t>充满电</a:t>
            </a:r>
            <a:r>
              <a:rPr lang="en-US" altLang="zh-CN"/>
              <a:t>VPWR</a:t>
            </a:r>
            <a:r>
              <a:rPr altLang="en-US"/>
              <a:t>与</a:t>
            </a:r>
            <a:r>
              <a:rPr lang="en-US" altLang="zh-CN"/>
              <a:t>VBAT</a:t>
            </a:r>
            <a:r>
              <a:rPr altLang="en-US"/>
              <a:t>耗电</a:t>
            </a:r>
            <a:endParaRPr altLang="en-US"/>
          </a:p>
        </c:rich>
      </c:tx>
      <c:layout>
        <c:manualLayout>
          <c:xMode val="edge"/>
          <c:yMode val="edge"/>
          <c:x val="0.351831526958431"/>
          <c:y val="0.043478260869565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0654822335025381"/>
          <c:y val="0.0875328083989501"/>
          <c:w val="0.896926876114693"/>
          <c:h val="0.754776902887139"/>
        </c:manualLayout>
      </c:layout>
      <c:lineChart>
        <c:grouping val="standard"/>
        <c:varyColors val="0"/>
        <c:ser>
          <c:idx val="0"/>
          <c:order val="0"/>
          <c:tx>
            <c:strRef>
              <c:f>"VPWR耗电"</c:f>
              <c:strCache>
                <c:ptCount val="1"/>
                <c:pt idx="0">
                  <c:v>VPWR耗电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none"/>
          </c:marker>
          <c:dLbls>
            <c:delete val="1"/>
          </c:dLbls>
          <c:cat>
            <c:numRef>
              <c:extLst>
                <c:ext xmlns:c15="http://schemas.microsoft.com/office/drawing/2012/chart" uri="{02D57815-91ED-43cb-92C2-25804820EDAC}">
                  <c15:fullRef>
                    <c15:sqref>充电测试!$B$63:$B$106</c15:sqref>
                  </c15:fullRef>
                </c:ext>
              </c:extLst>
              <c:f>充电测试!$B$63:$B$105</c:f>
              <c:numCache>
                <c:formatCode>General</c:formatCode>
                <c:ptCount val="43"/>
                <c:pt idx="0">
                  <c:v>5</c:v>
                </c:pt>
                <c:pt idx="1">
                  <c:v>4.9</c:v>
                </c:pt>
                <c:pt idx="2">
                  <c:v>4.8</c:v>
                </c:pt>
                <c:pt idx="3">
                  <c:v>4.7</c:v>
                </c:pt>
                <c:pt idx="4">
                  <c:v>4.6</c:v>
                </c:pt>
                <c:pt idx="5">
                  <c:v>4.5</c:v>
                </c:pt>
                <c:pt idx="6">
                  <c:v>4.4</c:v>
                </c:pt>
                <c:pt idx="7">
                  <c:v>4.3</c:v>
                </c:pt>
                <c:pt idx="8">
                  <c:v>4.2</c:v>
                </c:pt>
                <c:pt idx="9">
                  <c:v>4.1</c:v>
                </c:pt>
                <c:pt idx="10">
                  <c:v>4</c:v>
                </c:pt>
                <c:pt idx="11">
                  <c:v>3.9</c:v>
                </c:pt>
                <c:pt idx="12">
                  <c:v>3.8</c:v>
                </c:pt>
                <c:pt idx="13">
                  <c:v>3.7</c:v>
                </c:pt>
                <c:pt idx="14">
                  <c:v>3.6</c:v>
                </c:pt>
                <c:pt idx="15">
                  <c:v>3.50000000000001</c:v>
                </c:pt>
                <c:pt idx="16">
                  <c:v>3.40000000000001</c:v>
                </c:pt>
                <c:pt idx="17">
                  <c:v>3.30000000000001</c:v>
                </c:pt>
                <c:pt idx="18">
                  <c:v>3.20000000000001</c:v>
                </c:pt>
                <c:pt idx="19">
                  <c:v>3.10000000000001</c:v>
                </c:pt>
                <c:pt idx="20">
                  <c:v>3.00000000000001</c:v>
                </c:pt>
                <c:pt idx="21">
                  <c:v>2.90000000000001</c:v>
                </c:pt>
                <c:pt idx="22">
                  <c:v>2.80000000000001</c:v>
                </c:pt>
                <c:pt idx="23">
                  <c:v>2.70000000000001</c:v>
                </c:pt>
                <c:pt idx="24">
                  <c:v>2.60000000000001</c:v>
                </c:pt>
                <c:pt idx="25">
                  <c:v>2.50000000000001</c:v>
                </c:pt>
                <c:pt idx="26">
                  <c:v>2.40000000000001</c:v>
                </c:pt>
                <c:pt idx="27">
                  <c:v>2.30000000000001</c:v>
                </c:pt>
                <c:pt idx="28">
                  <c:v>2.20000000000001</c:v>
                </c:pt>
                <c:pt idx="29">
                  <c:v>2.10000000000001</c:v>
                </c:pt>
                <c:pt idx="30">
                  <c:v>2.00000000000001</c:v>
                </c:pt>
                <c:pt idx="31">
                  <c:v>1.90000000000001</c:v>
                </c:pt>
                <c:pt idx="32">
                  <c:v>1.80000000000001</c:v>
                </c:pt>
                <c:pt idx="33">
                  <c:v>1.70000000000001</c:v>
                </c:pt>
                <c:pt idx="34">
                  <c:v>1.60000000000001</c:v>
                </c:pt>
                <c:pt idx="35">
                  <c:v>1.50000000000001</c:v>
                </c:pt>
                <c:pt idx="36">
                  <c:v>1.40000000000001</c:v>
                </c:pt>
                <c:pt idx="37">
                  <c:v>1.30000000000001</c:v>
                </c:pt>
                <c:pt idx="38">
                  <c:v>1.20000000000001</c:v>
                </c:pt>
                <c:pt idx="39">
                  <c:v>1.10000000000001</c:v>
                </c:pt>
                <c:pt idx="40">
                  <c:v>1.00000000000001</c:v>
                </c:pt>
                <c:pt idx="41">
                  <c:v>0.900000000000015</c:v>
                </c:pt>
                <c:pt idx="42">
                  <c:v>0.800000000000015</c:v>
                </c:pt>
              </c:numCache>
            </c:num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充电测试!$C$63:$C$106</c15:sqref>
                  </c15:fullRef>
                </c:ext>
              </c:extLst>
              <c:f>充电测试!$C$63:$C$105</c:f>
              <c:numCache>
                <c:formatCode>General</c:formatCode>
                <c:ptCount val="43"/>
                <c:pt idx="0">
                  <c:v>5.59</c:v>
                </c:pt>
                <c:pt idx="1">
                  <c:v>5.5</c:v>
                </c:pt>
                <c:pt idx="2">
                  <c:v>5.38</c:v>
                </c:pt>
                <c:pt idx="3">
                  <c:v>5.29</c:v>
                </c:pt>
                <c:pt idx="4">
                  <c:v>5.21</c:v>
                </c:pt>
                <c:pt idx="5">
                  <c:v>5.1</c:v>
                </c:pt>
                <c:pt idx="6">
                  <c:v>5.01</c:v>
                </c:pt>
                <c:pt idx="7">
                  <c:v>2.78</c:v>
                </c:pt>
                <c:pt idx="8">
                  <c:v>2.71</c:v>
                </c:pt>
                <c:pt idx="9">
                  <c:v>2.61</c:v>
                </c:pt>
                <c:pt idx="10">
                  <c:v>2.55</c:v>
                </c:pt>
                <c:pt idx="11" c:formatCode="0.00_ ">
                  <c:v>2.5</c:v>
                </c:pt>
                <c:pt idx="12">
                  <c:v>2.42</c:v>
                </c:pt>
                <c:pt idx="13">
                  <c:v>2.36</c:v>
                </c:pt>
                <c:pt idx="14" c:formatCode="0.00_ ">
                  <c:v>2.31</c:v>
                </c:pt>
                <c:pt idx="15">
                  <c:v>2.22</c:v>
                </c:pt>
                <c:pt idx="16">
                  <c:v>2.16</c:v>
                </c:pt>
                <c:pt idx="17">
                  <c:v>2.09</c:v>
                </c:pt>
                <c:pt idx="18">
                  <c:v>2.02</c:v>
                </c:pt>
                <c:pt idx="19">
                  <c:v>1.95</c:v>
                </c:pt>
                <c:pt idx="20" c:formatCode="0.00_ ">
                  <c:v>1.89</c:v>
                </c:pt>
                <c:pt idx="21">
                  <c:v>1.83</c:v>
                </c:pt>
                <c:pt idx="22">
                  <c:v>1.78</c:v>
                </c:pt>
                <c:pt idx="23">
                  <c:v>1.67</c:v>
                </c:pt>
                <c:pt idx="24">
                  <c:v>1.62</c:v>
                </c:pt>
                <c:pt idx="25">
                  <c:v>1.59</c:v>
                </c:pt>
                <c:pt idx="26" c:formatCode="0.00_ ">
                  <c:v>1.5</c:v>
                </c:pt>
                <c:pt idx="27">
                  <c:v>1.43</c:v>
                </c:pt>
                <c:pt idx="28">
                  <c:v>1.37</c:v>
                </c:pt>
                <c:pt idx="29">
                  <c:v>1.29</c:v>
                </c:pt>
                <c:pt idx="30">
                  <c:v>1.27</c:v>
                </c:pt>
                <c:pt idx="31">
                  <c:v>1.16</c:v>
                </c:pt>
                <c:pt idx="32" c:formatCode="0.00_ ">
                  <c:v>1.1</c:v>
                </c:pt>
                <c:pt idx="33">
                  <c:v>1.03</c:v>
                </c:pt>
                <c:pt idx="34">
                  <c:v>0.97</c:v>
                </c:pt>
                <c:pt idx="35">
                  <c:v>0.9</c:v>
                </c:pt>
                <c:pt idx="36">
                  <c:v>0.84</c:v>
                </c:pt>
                <c:pt idx="37">
                  <c:v>0.76</c:v>
                </c:pt>
                <c:pt idx="38">
                  <c:v>0.62</c:v>
                </c:pt>
                <c:pt idx="39">
                  <c:v>0.6</c:v>
                </c:pt>
                <c:pt idx="40">
                  <c:v>0.56</c:v>
                </c:pt>
                <c:pt idx="41">
                  <c:v>0.51</c:v>
                </c:pt>
                <c:pt idx="42">
                  <c:v>0.42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"VBAT耗电"</c:f>
              <c:strCache>
                <c:ptCount val="1"/>
                <c:pt idx="0">
                  <c:v>VBAT耗电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elete val="1"/>
          </c:dLbls>
          <c:cat>
            <c:numRef>
              <c:extLst>
                <c:ext xmlns:c15="http://schemas.microsoft.com/office/drawing/2012/chart" uri="{02D57815-91ED-43cb-92C2-25804820EDAC}">
                  <c15:fullRef>
                    <c15:sqref>充电测试!$B$63:$B$106</c15:sqref>
                  </c15:fullRef>
                </c:ext>
              </c:extLst>
              <c:f>充电测试!$B$63:$B$105</c:f>
              <c:numCache>
                <c:formatCode>General</c:formatCode>
                <c:ptCount val="43"/>
                <c:pt idx="0">
                  <c:v>5</c:v>
                </c:pt>
                <c:pt idx="1">
                  <c:v>4.9</c:v>
                </c:pt>
                <c:pt idx="2">
                  <c:v>4.8</c:v>
                </c:pt>
                <c:pt idx="3">
                  <c:v>4.7</c:v>
                </c:pt>
                <c:pt idx="4">
                  <c:v>4.6</c:v>
                </c:pt>
                <c:pt idx="5">
                  <c:v>4.5</c:v>
                </c:pt>
                <c:pt idx="6">
                  <c:v>4.4</c:v>
                </c:pt>
                <c:pt idx="7">
                  <c:v>4.3</c:v>
                </c:pt>
                <c:pt idx="8">
                  <c:v>4.2</c:v>
                </c:pt>
                <c:pt idx="9">
                  <c:v>4.1</c:v>
                </c:pt>
                <c:pt idx="10">
                  <c:v>4</c:v>
                </c:pt>
                <c:pt idx="11">
                  <c:v>3.9</c:v>
                </c:pt>
                <c:pt idx="12">
                  <c:v>3.8</c:v>
                </c:pt>
                <c:pt idx="13">
                  <c:v>3.7</c:v>
                </c:pt>
                <c:pt idx="14">
                  <c:v>3.6</c:v>
                </c:pt>
                <c:pt idx="15">
                  <c:v>3.50000000000001</c:v>
                </c:pt>
                <c:pt idx="16">
                  <c:v>3.40000000000001</c:v>
                </c:pt>
                <c:pt idx="17">
                  <c:v>3.30000000000001</c:v>
                </c:pt>
                <c:pt idx="18">
                  <c:v>3.20000000000001</c:v>
                </c:pt>
                <c:pt idx="19">
                  <c:v>3.10000000000001</c:v>
                </c:pt>
                <c:pt idx="20">
                  <c:v>3.00000000000001</c:v>
                </c:pt>
                <c:pt idx="21">
                  <c:v>2.90000000000001</c:v>
                </c:pt>
                <c:pt idx="22">
                  <c:v>2.80000000000001</c:v>
                </c:pt>
                <c:pt idx="23">
                  <c:v>2.70000000000001</c:v>
                </c:pt>
                <c:pt idx="24">
                  <c:v>2.60000000000001</c:v>
                </c:pt>
                <c:pt idx="25">
                  <c:v>2.50000000000001</c:v>
                </c:pt>
                <c:pt idx="26">
                  <c:v>2.40000000000001</c:v>
                </c:pt>
                <c:pt idx="27">
                  <c:v>2.30000000000001</c:v>
                </c:pt>
                <c:pt idx="28">
                  <c:v>2.20000000000001</c:v>
                </c:pt>
                <c:pt idx="29">
                  <c:v>2.10000000000001</c:v>
                </c:pt>
                <c:pt idx="30">
                  <c:v>2.00000000000001</c:v>
                </c:pt>
                <c:pt idx="31">
                  <c:v>1.90000000000001</c:v>
                </c:pt>
                <c:pt idx="32">
                  <c:v>1.80000000000001</c:v>
                </c:pt>
                <c:pt idx="33">
                  <c:v>1.70000000000001</c:v>
                </c:pt>
                <c:pt idx="34">
                  <c:v>1.60000000000001</c:v>
                </c:pt>
                <c:pt idx="35">
                  <c:v>1.50000000000001</c:v>
                </c:pt>
                <c:pt idx="36">
                  <c:v>1.40000000000001</c:v>
                </c:pt>
                <c:pt idx="37">
                  <c:v>1.30000000000001</c:v>
                </c:pt>
                <c:pt idx="38">
                  <c:v>1.20000000000001</c:v>
                </c:pt>
                <c:pt idx="39">
                  <c:v>1.10000000000001</c:v>
                </c:pt>
                <c:pt idx="40">
                  <c:v>1.00000000000001</c:v>
                </c:pt>
                <c:pt idx="41">
                  <c:v>0.900000000000015</c:v>
                </c:pt>
                <c:pt idx="42">
                  <c:v>0.800000000000015</c:v>
                </c:pt>
              </c:numCache>
            </c:num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充电测试!$E$63:$E$105</c15:sqref>
                  </c15:fullRef>
                </c:ext>
              </c:extLst>
              <c:f>充电测试!$E$63:$E$105</c:f>
              <c:numCache>
                <c:formatCode>General</c:formatCode>
                <c:ptCount val="43"/>
                <c:pt idx="0">
                  <c:v>1.1</c:v>
                </c:pt>
                <c:pt idx="1">
                  <c:v>1.1</c:v>
                </c:pt>
                <c:pt idx="2">
                  <c:v>1.1</c:v>
                </c:pt>
                <c:pt idx="3">
                  <c:v>1.1</c:v>
                </c:pt>
                <c:pt idx="4">
                  <c:v>1.1</c:v>
                </c:pt>
                <c:pt idx="5">
                  <c:v>1.1</c:v>
                </c:pt>
                <c:pt idx="6">
                  <c:v>1.1</c:v>
                </c:pt>
                <c:pt idx="7">
                  <c:v>3.27</c:v>
                </c:pt>
                <c:pt idx="8">
                  <c:v>3.24</c:v>
                </c:pt>
                <c:pt idx="9">
                  <c:v>3.24</c:v>
                </c:pt>
                <c:pt idx="10">
                  <c:v>3.25</c:v>
                </c:pt>
                <c:pt idx="11">
                  <c:v>3.25</c:v>
                </c:pt>
                <c:pt idx="12">
                  <c:v>3.25</c:v>
                </c:pt>
                <c:pt idx="13">
                  <c:v>3.25</c:v>
                </c:pt>
                <c:pt idx="14">
                  <c:v>3.25</c:v>
                </c:pt>
                <c:pt idx="15">
                  <c:v>3.25</c:v>
                </c:pt>
                <c:pt idx="16">
                  <c:v>3.25</c:v>
                </c:pt>
                <c:pt idx="17">
                  <c:v>3.25</c:v>
                </c:pt>
                <c:pt idx="18">
                  <c:v>3.25</c:v>
                </c:pt>
                <c:pt idx="19">
                  <c:v>3.25</c:v>
                </c:pt>
                <c:pt idx="20">
                  <c:v>3.25</c:v>
                </c:pt>
                <c:pt idx="21">
                  <c:v>3.25</c:v>
                </c:pt>
                <c:pt idx="22">
                  <c:v>3.25</c:v>
                </c:pt>
                <c:pt idx="23">
                  <c:v>3.25</c:v>
                </c:pt>
                <c:pt idx="24">
                  <c:v>3.25</c:v>
                </c:pt>
                <c:pt idx="25">
                  <c:v>3.25</c:v>
                </c:pt>
                <c:pt idx="26">
                  <c:v>3.25</c:v>
                </c:pt>
                <c:pt idx="27">
                  <c:v>3.25</c:v>
                </c:pt>
                <c:pt idx="28">
                  <c:v>3.25</c:v>
                </c:pt>
                <c:pt idx="29">
                  <c:v>3.25</c:v>
                </c:pt>
                <c:pt idx="30">
                  <c:v>3.25</c:v>
                </c:pt>
                <c:pt idx="31">
                  <c:v>3.25</c:v>
                </c:pt>
                <c:pt idx="32">
                  <c:v>3.25</c:v>
                </c:pt>
                <c:pt idx="33">
                  <c:v>3.25</c:v>
                </c:pt>
                <c:pt idx="34">
                  <c:v>3.25</c:v>
                </c:pt>
                <c:pt idx="35">
                  <c:v>3.25</c:v>
                </c:pt>
                <c:pt idx="36">
                  <c:v>3.25</c:v>
                </c:pt>
                <c:pt idx="37">
                  <c:v>3.25</c:v>
                </c:pt>
                <c:pt idx="38">
                  <c:v>3.25</c:v>
                </c:pt>
                <c:pt idx="39">
                  <c:v>3.25</c:v>
                </c:pt>
                <c:pt idx="40">
                  <c:v>3.25</c:v>
                </c:pt>
                <c:pt idx="41">
                  <c:v>3.25</c:v>
                </c:pt>
                <c:pt idx="42">
                  <c:v>3.25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04933599"/>
        <c:axId val="556184929"/>
      </c:lineChart>
      <c:dateAx>
        <c:axId val="104933599"/>
        <c:scaling>
          <c:orientation val="minMax"/>
        </c:scaling>
        <c:delete val="0"/>
        <c:axPos val="b"/>
        <c:title>
          <c:tx>
            <c:rich>
              <a:bodyPr rot="0" spcFirstLastPara="0" vertOverflow="ellipsis" vert="horz" wrap="square" anchor="ctr" anchorCtr="1" forceAA="0"/>
              <a:lstStyle/>
              <a:p>
                <a:pPr>
                  <a:defRPr lang="zh-CN"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VPWR</a:t>
                </a:r>
                <a:r>
                  <a:t>电压（V）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556184929"/>
        <c:crossesAt val="0"/>
        <c:auto val="1"/>
        <c:lblAlgn val="ctr"/>
        <c:lblOffset val="100"/>
        <c:baseTimeUnit val="days"/>
      </c:dateAx>
      <c:valAx>
        <c:axId val="55618492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0" vertOverflow="ellipsis" vert="horz" wrap="square" anchor="ctr" anchorCtr="1"/>
              <a:lstStyle/>
              <a:p>
                <a:pPr defTabSz="914400">
                  <a:defRPr lang="zh-CN"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t>耗电（</a:t>
                </a:r>
                <a:r>
                  <a:rPr lang="en-US" altLang="zh-CN"/>
                  <a:t>uA</a:t>
                </a:r>
                <a:r>
                  <a:t>）</a:t>
                </a:r>
              </a:p>
            </c:rich>
          </c:tx>
          <c:layout>
            <c:manualLayout>
              <c:xMode val="edge"/>
              <c:yMode val="edge"/>
              <c:x val="0.0123473727534641"/>
              <c:y val="0.375192742211571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04933599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</a:gradFill>
    <a:ln>
      <a:noFill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238760</xdr:colOff>
      <xdr:row>1</xdr:row>
      <xdr:rowOff>267335</xdr:rowOff>
    </xdr:from>
    <xdr:to>
      <xdr:col>2</xdr:col>
      <xdr:colOff>603885</xdr:colOff>
      <xdr:row>1</xdr:row>
      <xdr:rowOff>561975</xdr:rowOff>
    </xdr:to>
    <xdr:pic>
      <xdr:nvPicPr>
        <xdr:cNvPr id="2" name="图片 1" descr="璧勬簮 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8785" y="448310"/>
          <a:ext cx="1050925" cy="2946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142875</xdr:colOff>
      <xdr:row>1</xdr:row>
      <xdr:rowOff>95250</xdr:rowOff>
    </xdr:from>
    <xdr:to>
      <xdr:col>2</xdr:col>
      <xdr:colOff>800100</xdr:colOff>
      <xdr:row>1</xdr:row>
      <xdr:rowOff>389890</xdr:rowOff>
    </xdr:to>
    <xdr:pic>
      <xdr:nvPicPr>
        <xdr:cNvPr id="2" name="图片 1" descr="璧勬簮 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95275" y="276225"/>
          <a:ext cx="1050925" cy="2946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67310</xdr:colOff>
      <xdr:row>1</xdr:row>
      <xdr:rowOff>38735</xdr:rowOff>
    </xdr:from>
    <xdr:to>
      <xdr:col>1</xdr:col>
      <xdr:colOff>1118235</xdr:colOff>
      <xdr:row>1</xdr:row>
      <xdr:rowOff>333375</xdr:rowOff>
    </xdr:to>
    <xdr:pic>
      <xdr:nvPicPr>
        <xdr:cNvPr id="2" name="图片 1" descr="璧勬簮 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10210" y="238760"/>
          <a:ext cx="1050925" cy="29464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76835</xdr:colOff>
      <xdr:row>1</xdr:row>
      <xdr:rowOff>104775</xdr:rowOff>
    </xdr:from>
    <xdr:to>
      <xdr:col>2</xdr:col>
      <xdr:colOff>337185</xdr:colOff>
      <xdr:row>1</xdr:row>
      <xdr:rowOff>399415</xdr:rowOff>
    </xdr:to>
    <xdr:pic>
      <xdr:nvPicPr>
        <xdr:cNvPr id="2" name="图片 1" descr="璧勬簮 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48285" y="304800"/>
          <a:ext cx="1050925" cy="29464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57785</xdr:colOff>
      <xdr:row>1</xdr:row>
      <xdr:rowOff>86360</xdr:rowOff>
    </xdr:from>
    <xdr:to>
      <xdr:col>2</xdr:col>
      <xdr:colOff>422910</xdr:colOff>
      <xdr:row>1</xdr:row>
      <xdr:rowOff>381000</xdr:rowOff>
    </xdr:to>
    <xdr:pic>
      <xdr:nvPicPr>
        <xdr:cNvPr id="6" name="图片 5" descr="璧勬簮 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95910" y="276860"/>
          <a:ext cx="1050925" cy="29464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</xdr:colOff>
      <xdr:row>12</xdr:row>
      <xdr:rowOff>390525</xdr:rowOff>
    </xdr:from>
    <xdr:to>
      <xdr:col>13</xdr:col>
      <xdr:colOff>786130</xdr:colOff>
      <xdr:row>46</xdr:row>
      <xdr:rowOff>135255</xdr:rowOff>
    </xdr:to>
    <xdr:pic>
      <xdr:nvPicPr>
        <xdr:cNvPr id="9" name="图片 8" descr="edrbr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40030" y="6499225"/>
          <a:ext cx="12147550" cy="6174105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</xdr:colOff>
      <xdr:row>47</xdr:row>
      <xdr:rowOff>19050</xdr:rowOff>
    </xdr:from>
    <xdr:to>
      <xdr:col>14</xdr:col>
      <xdr:colOff>83185</xdr:colOff>
      <xdr:row>75</xdr:row>
      <xdr:rowOff>84455</xdr:rowOff>
    </xdr:to>
    <xdr:pic>
      <xdr:nvPicPr>
        <xdr:cNvPr id="10" name="图片 9" descr="ble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58445" y="12738100"/>
          <a:ext cx="12292965" cy="5132705"/>
        </a:xfrm>
        <a:prstGeom prst="rect">
          <a:avLst/>
        </a:prstGeom>
      </xdr:spPr>
    </xdr:pic>
    <xdr:clientData/>
  </xdr:twoCellAnchor>
  <xdr:twoCellAnchor editAs="oneCell">
    <xdr:from>
      <xdr:col>1</xdr:col>
      <xdr:colOff>43180</xdr:colOff>
      <xdr:row>81</xdr:row>
      <xdr:rowOff>9525</xdr:rowOff>
    </xdr:from>
    <xdr:to>
      <xdr:col>10</xdr:col>
      <xdr:colOff>38100</xdr:colOff>
      <xdr:row>100</xdr:row>
      <xdr:rowOff>163830</xdr:rowOff>
    </xdr:to>
    <xdr:pic>
      <xdr:nvPicPr>
        <xdr:cNvPr id="11" name="图片 10" descr="CI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81305" y="21828125"/>
          <a:ext cx="8643620" cy="359283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226060</xdr:colOff>
          <xdr:row>11</xdr:row>
          <xdr:rowOff>343535</xdr:rowOff>
        </xdr:from>
        <xdr:to>
          <xdr:col>9</xdr:col>
          <xdr:colOff>168910</xdr:colOff>
          <xdr:row>11</xdr:row>
          <xdr:rowOff>1181735</xdr:rowOff>
        </xdr:to>
        <xdr:sp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>
            <a:xfrm>
              <a:off x="7150735" y="510603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73660</xdr:colOff>
      <xdr:row>10</xdr:row>
      <xdr:rowOff>194310</xdr:rowOff>
    </xdr:from>
    <xdr:to>
      <xdr:col>19</xdr:col>
      <xdr:colOff>416560</xdr:colOff>
      <xdr:row>32</xdr:row>
      <xdr:rowOff>127635</xdr:rowOff>
    </xdr:to>
    <xdr:graphicFrame>
      <xdr:nvGraphicFramePr>
        <xdr:cNvPr id="2" name="图表 1"/>
        <xdr:cNvGraphicFramePr/>
      </xdr:nvGraphicFramePr>
      <xdr:xfrm>
        <a:off x="5912485" y="4507865"/>
        <a:ext cx="9258300" cy="433387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34925</xdr:colOff>
      <xdr:row>33</xdr:row>
      <xdr:rowOff>15875</xdr:rowOff>
    </xdr:from>
    <xdr:to>
      <xdr:col>19</xdr:col>
      <xdr:colOff>281940</xdr:colOff>
      <xdr:row>57</xdr:row>
      <xdr:rowOff>52705</xdr:rowOff>
    </xdr:to>
    <xdr:graphicFrame>
      <xdr:nvGraphicFramePr>
        <xdr:cNvPr id="3" name="图表 2"/>
        <xdr:cNvGraphicFramePr/>
      </xdr:nvGraphicFramePr>
      <xdr:xfrm>
        <a:off x="5873750" y="8930005"/>
        <a:ext cx="9162415" cy="483743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31750</xdr:colOff>
      <xdr:row>59</xdr:row>
      <xdr:rowOff>0</xdr:rowOff>
    </xdr:from>
    <xdr:to>
      <xdr:col>18</xdr:col>
      <xdr:colOff>87630</xdr:colOff>
      <xdr:row>83</xdr:row>
      <xdr:rowOff>38100</xdr:rowOff>
    </xdr:to>
    <xdr:graphicFrame>
      <xdr:nvGraphicFramePr>
        <xdr:cNvPr id="4" name="图表 3"/>
        <xdr:cNvGraphicFramePr/>
      </xdr:nvGraphicFramePr>
      <xdr:xfrm>
        <a:off x="4899025" y="14114780"/>
        <a:ext cx="9257030" cy="48387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</xdr:col>
      <xdr:colOff>143510</xdr:colOff>
      <xdr:row>1</xdr:row>
      <xdr:rowOff>140335</xdr:rowOff>
    </xdr:from>
    <xdr:ext cx="1050925" cy="294640"/>
    <xdr:pic>
      <xdr:nvPicPr>
        <xdr:cNvPr id="2" name="图片 1"/>
        <xdr:cNvPicPr/>
      </xdr:nvPicPr>
      <xdr:blipFill>
        <a:blip r:embed="rId1"/>
        <a:stretch>
          <a:fillRect/>
        </a:stretch>
      </xdr:blipFill>
      <xdr:spPr>
        <a:xfrm>
          <a:off x="334010" y="321310"/>
          <a:ext cx="1050925" cy="29464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主题">
  <a:themeElements>
    <a:clrScheme name="办公室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emf"/><Relationship Id="rId3" Type="http://schemas.openxmlformats.org/officeDocument/2006/relationships/package" Target="../embeddings/Workbook1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B2:J11"/>
  <sheetViews>
    <sheetView workbookViewId="0">
      <selection activeCell="D26" sqref="D26"/>
    </sheetView>
  </sheetViews>
  <sheetFormatPr defaultColWidth="9" defaultRowHeight="14.25" customHeight="1"/>
  <cols>
    <col min="1" max="1" width="2.625" customWidth="1"/>
    <col min="3" max="3" width="30.6666666666667" style="1" customWidth="1"/>
    <col min="4" max="4" width="97" style="1" customWidth="1"/>
    <col min="5" max="5" width="34" style="541" customWidth="1"/>
  </cols>
  <sheetData>
    <row r="2" s="1" customFormat="1" ht="51" customHeight="1" spans="2:10">
      <c r="B2" s="542" t="s">
        <v>0</v>
      </c>
      <c r="C2" s="542"/>
      <c r="D2" s="542"/>
      <c r="E2" s="542"/>
      <c r="F2" s="543"/>
      <c r="G2" s="543"/>
      <c r="H2" s="543"/>
      <c r="I2" s="543"/>
      <c r="J2" s="543"/>
    </row>
    <row r="3" ht="34" customHeight="1" spans="2:5">
      <c r="B3" s="544" t="s">
        <v>1</v>
      </c>
      <c r="C3" s="545"/>
      <c r="D3" s="545"/>
      <c r="E3" s="546"/>
    </row>
    <row r="4" ht="34" customHeight="1" spans="2:5">
      <c r="B4" s="547" t="s">
        <v>2</v>
      </c>
      <c r="C4" s="548"/>
      <c r="D4" s="548" t="s">
        <v>3</v>
      </c>
      <c r="E4" s="548" t="s">
        <v>4</v>
      </c>
    </row>
    <row r="5" ht="20.25" customHeight="1" spans="2:5">
      <c r="B5" s="549" t="s">
        <v>5</v>
      </c>
      <c r="C5" s="550" t="s">
        <v>6</v>
      </c>
      <c r="D5" s="551" t="s">
        <v>7</v>
      </c>
      <c r="E5" s="552" t="s">
        <v>8</v>
      </c>
    </row>
    <row r="6" ht="20.25" customHeight="1" spans="2:5">
      <c r="B6" s="553"/>
      <c r="C6" s="554" t="s">
        <v>9</v>
      </c>
      <c r="D6" s="551" t="s">
        <v>10</v>
      </c>
      <c r="E6" s="552" t="s">
        <v>8</v>
      </c>
    </row>
    <row r="7" ht="20.25" customHeight="1" spans="2:5">
      <c r="B7" s="553"/>
      <c r="C7" s="555"/>
      <c r="D7" s="551" t="s">
        <v>11</v>
      </c>
      <c r="E7" s="552" t="s">
        <v>8</v>
      </c>
    </row>
    <row r="8" ht="20.25" customHeight="1" spans="2:5">
      <c r="B8" s="553"/>
      <c r="C8" s="555"/>
      <c r="D8" s="551" t="s">
        <v>12</v>
      </c>
      <c r="E8" s="552" t="s">
        <v>8</v>
      </c>
    </row>
    <row r="9" ht="20.25" customHeight="1" spans="2:5">
      <c r="B9" s="553"/>
      <c r="C9" s="555"/>
      <c r="D9" s="556" t="s">
        <v>13</v>
      </c>
      <c r="E9" s="552" t="s">
        <v>8</v>
      </c>
    </row>
    <row r="10" ht="20.25" customHeight="1" spans="2:5">
      <c r="B10" s="553"/>
      <c r="C10" s="557"/>
      <c r="D10" s="558" t="s">
        <v>14</v>
      </c>
      <c r="E10" s="552" t="s">
        <v>8</v>
      </c>
    </row>
    <row r="11" ht="20.25" customHeight="1" spans="2:5">
      <c r="B11" s="559"/>
      <c r="C11" s="560" t="s">
        <v>15</v>
      </c>
      <c r="D11" s="561" t="s">
        <v>16</v>
      </c>
      <c r="E11" s="552" t="s">
        <v>8</v>
      </c>
    </row>
  </sheetData>
  <sheetProtection insertHyperlinks="0" autoFilter="0"/>
  <mergeCells count="5">
    <mergeCell ref="B2:E2"/>
    <mergeCell ref="B3:E3"/>
    <mergeCell ref="B4:C4"/>
    <mergeCell ref="B5:B11"/>
    <mergeCell ref="C6:C10"/>
  </mergeCells>
  <hyperlinks>
    <hyperlink ref="D6" location="'DAC指标测试 '!A1" display="DAC测试结果见【DAC指标测试】sheet"/>
    <hyperlink ref="D7" location="功耗测试!A1" display="功耗测试结果见【功耗测试】sheet"/>
    <hyperlink ref="D8" location="'蓝牙RF指标测试 '!A1" display="蓝牙RF测试结果见【蓝牙RF指标测试】sheet"/>
    <hyperlink ref="D5" location="系统检查项!A1" display="系统项checklist测试结果见【系统检查项】sheet"/>
    <hyperlink ref="D9" location="充电测试!A1" display="充电测试结果见【充电测试】sheet"/>
    <hyperlink ref="D10" location="距离测试!A1" display="距离测试结果见【距离测试】sheet"/>
    <hyperlink ref="D11" location="'更新内容&amp;&amp;测试结果'!A1" display="更新内容&amp;测试结果见【更新内容&amp;测试结果】sheet"/>
  </hyperlink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B2:R161"/>
  <sheetViews>
    <sheetView tabSelected="1" topLeftCell="C13" workbookViewId="0">
      <selection activeCell="G21" sqref="G21"/>
    </sheetView>
  </sheetViews>
  <sheetFormatPr defaultColWidth="9" defaultRowHeight="14.25" customHeight="1"/>
  <cols>
    <col min="1" max="1" width="2" style="9" customWidth="1"/>
    <col min="2" max="2" width="5.16666666666667" style="289" customWidth="1"/>
    <col min="3" max="3" width="15.625" style="289" customWidth="1"/>
    <col min="4" max="4" width="21.1666666666667" style="396" customWidth="1"/>
    <col min="5" max="5" width="30.125" style="290" customWidth="1"/>
    <col min="6" max="6" width="37.5" style="290" customWidth="1"/>
    <col min="7" max="7" width="44.1666666666667" style="290" customWidth="1"/>
    <col min="8" max="8" width="15.1666666666667" style="290" customWidth="1"/>
    <col min="9" max="9" width="15.1666666666667" style="289" customWidth="1"/>
    <col min="10" max="10" width="9.16666666666667" style="397" customWidth="1"/>
    <col min="11" max="11" width="36.9583333333333" style="397" customWidth="1"/>
    <col min="12" max="16384" width="9" style="9"/>
  </cols>
  <sheetData>
    <row r="2" ht="37" customHeight="1" spans="2:11">
      <c r="B2" s="398" t="s">
        <v>17</v>
      </c>
      <c r="C2" s="399"/>
      <c r="D2" s="400"/>
      <c r="E2" s="399"/>
      <c r="F2" s="399"/>
      <c r="G2" s="399"/>
      <c r="H2" s="401"/>
      <c r="I2" s="401"/>
      <c r="J2" s="452"/>
      <c r="K2" s="453"/>
    </row>
    <row r="3" s="5" customFormat="1" ht="25" customHeight="1" spans="2:11">
      <c r="B3" s="402" t="s">
        <v>18</v>
      </c>
      <c r="C3" s="403"/>
      <c r="D3" s="404"/>
      <c r="E3" s="405"/>
      <c r="F3" s="406"/>
      <c r="G3" s="407"/>
      <c r="H3" s="408" t="s">
        <v>19</v>
      </c>
      <c r="I3" s="454">
        <v>45820</v>
      </c>
      <c r="J3" s="455" t="s">
        <v>20</v>
      </c>
      <c r="K3" s="456"/>
    </row>
    <row r="4" s="5" customFormat="1" ht="25" customHeight="1" spans="2:11">
      <c r="B4" s="409" t="s">
        <v>21</v>
      </c>
      <c r="C4" s="410"/>
      <c r="D4" s="411"/>
      <c r="E4" s="412" t="s">
        <v>22</v>
      </c>
      <c r="F4" s="412"/>
      <c r="G4" s="412"/>
      <c r="H4" s="413" t="s">
        <v>23</v>
      </c>
      <c r="I4" s="457" t="s">
        <v>24</v>
      </c>
      <c r="J4" s="458" t="s">
        <v>25</v>
      </c>
      <c r="K4" s="459"/>
    </row>
    <row r="5" s="5" customFormat="1" ht="25" customHeight="1" spans="2:11">
      <c r="B5" s="414" t="s">
        <v>26</v>
      </c>
      <c r="C5" s="415"/>
      <c r="D5" s="416"/>
      <c r="E5" s="417" t="s">
        <v>27</v>
      </c>
      <c r="F5" s="418" t="s">
        <v>28</v>
      </c>
      <c r="G5" s="417"/>
      <c r="H5" s="418" t="s">
        <v>29</v>
      </c>
      <c r="I5" s="417" t="s">
        <v>30</v>
      </c>
      <c r="J5" s="460"/>
      <c r="K5" s="461"/>
    </row>
    <row r="6" s="392" customFormat="1" ht="26" customHeight="1" spans="2:18">
      <c r="B6" s="419" t="s">
        <v>31</v>
      </c>
      <c r="C6" s="420" t="s">
        <v>32</v>
      </c>
      <c r="D6" s="420" t="s">
        <v>33</v>
      </c>
      <c r="E6" s="420" t="s">
        <v>34</v>
      </c>
      <c r="F6" s="420" t="s">
        <v>35</v>
      </c>
      <c r="G6" s="420" t="s">
        <v>36</v>
      </c>
      <c r="H6" s="421" t="s">
        <v>37</v>
      </c>
      <c r="I6" s="420" t="s">
        <v>38</v>
      </c>
      <c r="J6" s="420" t="s">
        <v>39</v>
      </c>
      <c r="K6" s="420"/>
      <c r="L6" s="5"/>
      <c r="M6" s="5"/>
      <c r="N6" s="5"/>
      <c r="O6" s="5"/>
      <c r="P6" s="5"/>
      <c r="Q6" s="5"/>
      <c r="R6" s="5"/>
    </row>
    <row r="7" s="393" customFormat="1" ht="22" customHeight="1" spans="2:17">
      <c r="B7" s="422">
        <v>1</v>
      </c>
      <c r="C7" s="423" t="s">
        <v>40</v>
      </c>
      <c r="D7" s="424" t="s">
        <v>41</v>
      </c>
      <c r="E7" s="425" t="s">
        <v>42</v>
      </c>
      <c r="F7" s="425" t="s">
        <v>43</v>
      </c>
      <c r="G7" s="425" t="s">
        <v>41</v>
      </c>
      <c r="H7" s="423" t="s">
        <v>44</v>
      </c>
      <c r="I7" s="422" t="s">
        <v>8</v>
      </c>
      <c r="J7" s="425"/>
      <c r="K7" s="425"/>
      <c r="L7" s="462"/>
      <c r="M7" s="462"/>
      <c r="N7" s="463"/>
      <c r="O7" s="463"/>
      <c r="P7" s="462"/>
      <c r="Q7" s="462"/>
    </row>
    <row r="8" s="393" customFormat="1" ht="22" customHeight="1" spans="2:17">
      <c r="B8" s="422">
        <v>2</v>
      </c>
      <c r="C8" s="423"/>
      <c r="D8" s="424"/>
      <c r="E8" s="425" t="s">
        <v>45</v>
      </c>
      <c r="F8" s="426" t="s">
        <v>46</v>
      </c>
      <c r="G8" s="425"/>
      <c r="H8" s="422"/>
      <c r="I8" s="422" t="s">
        <v>8</v>
      </c>
      <c r="J8" s="425"/>
      <c r="K8" s="425"/>
      <c r="L8" s="462"/>
      <c r="M8" s="462"/>
      <c r="N8" s="463"/>
      <c r="O8" s="463"/>
      <c r="P8" s="462"/>
      <c r="Q8" s="462"/>
    </row>
    <row r="9" s="393" customFormat="1" ht="22" customHeight="1" spans="2:17">
      <c r="B9" s="422">
        <v>3</v>
      </c>
      <c r="C9" s="423"/>
      <c r="D9" s="427" t="s">
        <v>47</v>
      </c>
      <c r="E9" s="425" t="s">
        <v>48</v>
      </c>
      <c r="F9" s="426" t="s">
        <v>46</v>
      </c>
      <c r="G9" s="425" t="s">
        <v>47</v>
      </c>
      <c r="H9" s="422" t="s">
        <v>49</v>
      </c>
      <c r="I9" s="422" t="s">
        <v>8</v>
      </c>
      <c r="J9" s="425"/>
      <c r="K9" s="425"/>
      <c r="L9" s="462"/>
      <c r="M9" s="462"/>
      <c r="N9" s="463"/>
      <c r="O9" s="463"/>
      <c r="P9" s="462"/>
      <c r="Q9" s="462"/>
    </row>
    <row r="10" s="393" customFormat="1" ht="22" customHeight="1" spans="2:17">
      <c r="B10" s="422">
        <v>4</v>
      </c>
      <c r="C10" s="423"/>
      <c r="D10" s="424"/>
      <c r="E10" s="425" t="s">
        <v>50</v>
      </c>
      <c r="F10" s="425" t="s">
        <v>51</v>
      </c>
      <c r="G10" s="425"/>
      <c r="H10" s="422"/>
      <c r="I10" s="422" t="s">
        <v>8</v>
      </c>
      <c r="J10" s="425"/>
      <c r="K10" s="425"/>
      <c r="L10" s="462"/>
      <c r="M10" s="462"/>
      <c r="N10" s="463"/>
      <c r="O10" s="463"/>
      <c r="P10" s="462"/>
      <c r="Q10" s="462"/>
    </row>
    <row r="11" s="393" customFormat="1" ht="22" customHeight="1" spans="2:17">
      <c r="B11" s="422">
        <v>5</v>
      </c>
      <c r="C11" s="423"/>
      <c r="D11" s="424"/>
      <c r="E11" s="425" t="s">
        <v>52</v>
      </c>
      <c r="F11" s="425" t="s">
        <v>53</v>
      </c>
      <c r="G11" s="425"/>
      <c r="H11" s="422"/>
      <c r="I11" s="422" t="s">
        <v>8</v>
      </c>
      <c r="J11" s="425"/>
      <c r="K11" s="425"/>
      <c r="L11" s="462"/>
      <c r="M11" s="462"/>
      <c r="N11" s="462"/>
      <c r="O11" s="462"/>
      <c r="P11" s="462"/>
      <c r="Q11" s="462"/>
    </row>
    <row r="12" s="393" customFormat="1" ht="22" customHeight="1" spans="2:17">
      <c r="B12" s="422">
        <v>6</v>
      </c>
      <c r="C12" s="428"/>
      <c r="D12" s="429"/>
      <c r="E12" s="425" t="s">
        <v>54</v>
      </c>
      <c r="F12" s="430" t="s">
        <v>55</v>
      </c>
      <c r="G12" s="425" t="s">
        <v>56</v>
      </c>
      <c r="H12" s="422" t="s">
        <v>57</v>
      </c>
      <c r="I12" s="422" t="s">
        <v>8</v>
      </c>
      <c r="J12" s="425"/>
      <c r="K12" s="425"/>
      <c r="L12" s="462"/>
      <c r="M12" s="462"/>
      <c r="N12" s="462"/>
      <c r="O12" s="462"/>
      <c r="P12" s="462"/>
      <c r="Q12" s="462"/>
    </row>
    <row r="13" s="393" customFormat="1" ht="22" customHeight="1" spans="2:17">
      <c r="B13" s="422">
        <v>7</v>
      </c>
      <c r="C13" s="431" t="s">
        <v>58</v>
      </c>
      <c r="D13" s="432" t="s">
        <v>59</v>
      </c>
      <c r="E13" s="393" t="s">
        <v>60</v>
      </c>
      <c r="F13" s="430" t="s">
        <v>61</v>
      </c>
      <c r="G13" s="430" t="s">
        <v>62</v>
      </c>
      <c r="H13" s="422"/>
      <c r="I13" s="422" t="s">
        <v>8</v>
      </c>
      <c r="J13" s="425"/>
      <c r="K13" s="425"/>
      <c r="L13" s="462"/>
      <c r="M13" s="462"/>
      <c r="N13" s="462"/>
      <c r="O13" s="462"/>
      <c r="P13" s="462"/>
      <c r="Q13" s="462"/>
    </row>
    <row r="14" s="393" customFormat="1" ht="22" customHeight="1" spans="2:17">
      <c r="B14" s="422">
        <v>8</v>
      </c>
      <c r="C14" s="433"/>
      <c r="D14" s="432" t="s">
        <v>63</v>
      </c>
      <c r="E14" s="425" t="s">
        <v>64</v>
      </c>
      <c r="F14" s="430" t="s">
        <v>65</v>
      </c>
      <c r="G14" s="430" t="s">
        <v>66</v>
      </c>
      <c r="H14" s="422" t="s">
        <v>67</v>
      </c>
      <c r="I14" s="422" t="s">
        <v>8</v>
      </c>
      <c r="J14" s="425"/>
      <c r="K14" s="425"/>
      <c r="L14" s="462"/>
      <c r="M14" s="462"/>
      <c r="N14" s="462"/>
      <c r="O14" s="462"/>
      <c r="P14" s="462"/>
      <c r="Q14" s="462"/>
    </row>
    <row r="15" s="393" customFormat="1" ht="22" customHeight="1" spans="2:17">
      <c r="B15" s="422">
        <v>9</v>
      </c>
      <c r="C15" s="433"/>
      <c r="D15" s="434" t="s">
        <v>68</v>
      </c>
      <c r="E15" s="425" t="s">
        <v>69</v>
      </c>
      <c r="F15" s="430" t="s">
        <v>70</v>
      </c>
      <c r="G15" s="430" t="s">
        <v>71</v>
      </c>
      <c r="H15" s="422"/>
      <c r="I15" s="422" t="s">
        <v>8</v>
      </c>
      <c r="J15" s="425"/>
      <c r="K15" s="425"/>
      <c r="L15" s="462"/>
      <c r="M15" s="462"/>
      <c r="N15" s="462"/>
      <c r="O15" s="462"/>
      <c r="P15" s="462"/>
      <c r="Q15" s="462"/>
    </row>
    <row r="16" s="393" customFormat="1" ht="22" customHeight="1" spans="2:17">
      <c r="B16" s="422">
        <v>10</v>
      </c>
      <c r="C16" s="433"/>
      <c r="D16" s="435"/>
      <c r="E16" s="425" t="s">
        <v>72</v>
      </c>
      <c r="F16" s="430" t="s">
        <v>70</v>
      </c>
      <c r="G16" s="436" t="s">
        <v>73</v>
      </c>
      <c r="H16" s="422"/>
      <c r="I16" s="422" t="s">
        <v>8</v>
      </c>
      <c r="J16" s="425"/>
      <c r="K16" s="425"/>
      <c r="L16" s="462"/>
      <c r="M16" s="462"/>
      <c r="N16" s="462"/>
      <c r="O16" s="462"/>
      <c r="P16" s="462"/>
      <c r="Q16" s="462"/>
    </row>
    <row r="17" s="393" customFormat="1" ht="22" customHeight="1" spans="2:17">
      <c r="B17" s="422">
        <v>11</v>
      </c>
      <c r="C17" s="433"/>
      <c r="D17" s="437"/>
      <c r="E17" s="425" t="s">
        <v>74</v>
      </c>
      <c r="F17" s="430" t="s">
        <v>75</v>
      </c>
      <c r="G17" s="430" t="s">
        <v>76</v>
      </c>
      <c r="H17" s="422"/>
      <c r="I17" s="422" t="s">
        <v>8</v>
      </c>
      <c r="J17" s="425"/>
      <c r="K17" s="425"/>
      <c r="L17" s="462"/>
      <c r="M17" s="462"/>
      <c r="N17" s="462"/>
      <c r="O17" s="462"/>
      <c r="P17" s="462"/>
      <c r="Q17" s="462"/>
    </row>
    <row r="18" s="393" customFormat="1" ht="22" customHeight="1" spans="2:17">
      <c r="B18" s="422">
        <v>12</v>
      </c>
      <c r="C18" s="433"/>
      <c r="D18" s="432" t="s">
        <v>77</v>
      </c>
      <c r="E18" s="425" t="s">
        <v>78</v>
      </c>
      <c r="F18" s="430" t="s">
        <v>79</v>
      </c>
      <c r="G18" s="430" t="s">
        <v>80</v>
      </c>
      <c r="H18" s="422"/>
      <c r="I18" s="422" t="s">
        <v>8</v>
      </c>
      <c r="J18" s="425"/>
      <c r="K18" s="425"/>
      <c r="L18" s="462"/>
      <c r="M18" s="462"/>
      <c r="N18" s="462"/>
      <c r="O18" s="462"/>
      <c r="P18" s="462"/>
      <c r="Q18" s="462"/>
    </row>
    <row r="19" s="393" customFormat="1" ht="22" customHeight="1" spans="2:17">
      <c r="B19" s="422">
        <v>13</v>
      </c>
      <c r="C19" s="433"/>
      <c r="D19" s="438" t="s">
        <v>81</v>
      </c>
      <c r="E19" s="425" t="s">
        <v>82</v>
      </c>
      <c r="F19" s="430" t="s">
        <v>83</v>
      </c>
      <c r="G19" s="430" t="s">
        <v>84</v>
      </c>
      <c r="H19" s="428"/>
      <c r="I19" s="422" t="s">
        <v>8</v>
      </c>
      <c r="J19" s="425"/>
      <c r="K19" s="425"/>
      <c r="L19" s="462"/>
      <c r="M19" s="462"/>
      <c r="N19" s="462"/>
      <c r="O19" s="462"/>
      <c r="P19" s="462"/>
      <c r="Q19" s="462"/>
    </row>
    <row r="20" s="393" customFormat="1" ht="22" customHeight="1" spans="2:17">
      <c r="B20" s="422">
        <v>14</v>
      </c>
      <c r="C20" s="433"/>
      <c r="D20" s="427" t="s">
        <v>85</v>
      </c>
      <c r="E20" s="425" t="s">
        <v>86</v>
      </c>
      <c r="F20" s="430" t="s">
        <v>87</v>
      </c>
      <c r="G20" s="430" t="s">
        <v>88</v>
      </c>
      <c r="H20" s="439" t="s">
        <v>89</v>
      </c>
      <c r="I20" s="422" t="s">
        <v>8</v>
      </c>
      <c r="J20" s="425"/>
      <c r="K20" s="425"/>
      <c r="L20" s="462"/>
      <c r="M20" s="462"/>
      <c r="N20" s="462"/>
      <c r="O20" s="462"/>
      <c r="P20" s="462"/>
      <c r="Q20" s="462"/>
    </row>
    <row r="21" s="393" customFormat="1" ht="22" customHeight="1" spans="2:17">
      <c r="B21" s="422">
        <v>15</v>
      </c>
      <c r="C21" s="433"/>
      <c r="D21" s="424"/>
      <c r="E21" s="425" t="s">
        <v>90</v>
      </c>
      <c r="F21" s="430" t="s">
        <v>91</v>
      </c>
      <c r="G21" s="430" t="s">
        <v>92</v>
      </c>
      <c r="H21" s="423"/>
      <c r="I21" s="422" t="s">
        <v>8</v>
      </c>
      <c r="J21" s="425"/>
      <c r="K21" s="425"/>
      <c r="L21" s="462"/>
      <c r="M21" s="462"/>
      <c r="N21" s="462"/>
      <c r="O21" s="462"/>
      <c r="P21" s="462"/>
      <c r="Q21" s="462"/>
    </row>
    <row r="22" s="393" customFormat="1" ht="22" customHeight="1" spans="2:17">
      <c r="B22" s="422">
        <v>16</v>
      </c>
      <c r="C22" s="433"/>
      <c r="D22" s="424"/>
      <c r="E22" s="425" t="s">
        <v>93</v>
      </c>
      <c r="F22" s="430" t="s">
        <v>94</v>
      </c>
      <c r="G22" s="430" t="s">
        <v>88</v>
      </c>
      <c r="H22" s="423"/>
      <c r="I22" s="422" t="s">
        <v>8</v>
      </c>
      <c r="J22" s="425"/>
      <c r="K22" s="425"/>
      <c r="L22" s="462"/>
      <c r="M22" s="462"/>
      <c r="N22" s="462"/>
      <c r="O22" s="462"/>
      <c r="P22" s="462"/>
      <c r="Q22" s="462"/>
    </row>
    <row r="23" s="393" customFormat="1" ht="22" customHeight="1" spans="2:17">
      <c r="B23" s="422">
        <v>17</v>
      </c>
      <c r="C23" s="433"/>
      <c r="D23" s="424"/>
      <c r="E23" s="425" t="s">
        <v>95</v>
      </c>
      <c r="F23" s="430" t="s">
        <v>96</v>
      </c>
      <c r="G23" s="430" t="s">
        <v>88</v>
      </c>
      <c r="H23" s="428"/>
      <c r="I23" s="422" t="s">
        <v>8</v>
      </c>
      <c r="J23" s="425"/>
      <c r="K23" s="425"/>
      <c r="L23" s="462"/>
      <c r="M23" s="462"/>
      <c r="N23" s="462"/>
      <c r="O23" s="462"/>
      <c r="P23" s="462"/>
      <c r="Q23" s="462"/>
    </row>
    <row r="24" s="393" customFormat="1" ht="22" customHeight="1" spans="2:17">
      <c r="B24" s="422">
        <v>18</v>
      </c>
      <c r="C24" s="433"/>
      <c r="D24" s="424"/>
      <c r="E24" s="425" t="s">
        <v>97</v>
      </c>
      <c r="F24" s="430" t="s">
        <v>98</v>
      </c>
      <c r="G24" s="430" t="s">
        <v>88</v>
      </c>
      <c r="H24" s="423"/>
      <c r="I24" s="422" t="s">
        <v>8</v>
      </c>
      <c r="J24" s="425"/>
      <c r="K24" s="425"/>
      <c r="L24" s="462"/>
      <c r="M24" s="462"/>
      <c r="N24" s="462"/>
      <c r="O24" s="462"/>
      <c r="P24" s="462"/>
      <c r="Q24" s="462"/>
    </row>
    <row r="25" s="393" customFormat="1" ht="22" customHeight="1" spans="2:17">
      <c r="B25" s="422">
        <v>19</v>
      </c>
      <c r="C25" s="433"/>
      <c r="D25" s="432" t="s">
        <v>99</v>
      </c>
      <c r="E25" s="440" t="s">
        <v>100</v>
      </c>
      <c r="F25" s="430" t="s">
        <v>101</v>
      </c>
      <c r="G25" s="425" t="s">
        <v>102</v>
      </c>
      <c r="H25" s="439" t="s">
        <v>103</v>
      </c>
      <c r="I25" s="422" t="s">
        <v>8</v>
      </c>
      <c r="J25" s="425"/>
      <c r="K25" s="425"/>
      <c r="L25" s="462"/>
      <c r="M25" s="462"/>
      <c r="N25" s="462"/>
      <c r="O25" s="462"/>
      <c r="P25" s="462"/>
      <c r="Q25" s="462"/>
    </row>
    <row r="26" s="393" customFormat="1" ht="22" customHeight="1" spans="2:17">
      <c r="B26" s="422">
        <v>20</v>
      </c>
      <c r="C26" s="433"/>
      <c r="D26" s="432"/>
      <c r="E26" s="440" t="s">
        <v>104</v>
      </c>
      <c r="F26" s="430" t="s">
        <v>105</v>
      </c>
      <c r="G26" s="425" t="s">
        <v>102</v>
      </c>
      <c r="H26" s="423"/>
      <c r="I26" s="422" t="s">
        <v>8</v>
      </c>
      <c r="J26" s="425"/>
      <c r="K26" s="425"/>
      <c r="L26" s="462"/>
      <c r="M26" s="462"/>
      <c r="N26" s="462"/>
      <c r="O26" s="462"/>
      <c r="P26" s="462"/>
      <c r="Q26" s="462"/>
    </row>
    <row r="27" s="393" customFormat="1" ht="22" customHeight="1" spans="2:17">
      <c r="B27" s="422">
        <v>21</v>
      </c>
      <c r="C27" s="433"/>
      <c r="D27" s="432"/>
      <c r="E27" s="440" t="s">
        <v>86</v>
      </c>
      <c r="F27" s="430" t="s">
        <v>106</v>
      </c>
      <c r="G27" s="425" t="s">
        <v>107</v>
      </c>
      <c r="H27" s="428"/>
      <c r="I27" s="422" t="s">
        <v>8</v>
      </c>
      <c r="J27" s="425"/>
      <c r="K27" s="425"/>
      <c r="L27" s="462"/>
      <c r="M27" s="462"/>
      <c r="N27" s="462"/>
      <c r="O27" s="462"/>
      <c r="P27" s="462"/>
      <c r="Q27" s="462"/>
    </row>
    <row r="28" s="393" customFormat="1" ht="22" customHeight="1" spans="2:17">
      <c r="B28" s="422">
        <v>22</v>
      </c>
      <c r="C28" s="433"/>
      <c r="D28" s="432"/>
      <c r="E28" s="440" t="s">
        <v>86</v>
      </c>
      <c r="F28" s="430" t="s">
        <v>108</v>
      </c>
      <c r="G28" s="430" t="s">
        <v>109</v>
      </c>
      <c r="H28" s="422"/>
      <c r="I28" s="422" t="s">
        <v>8</v>
      </c>
      <c r="J28" s="425"/>
      <c r="K28" s="425"/>
      <c r="L28" s="462"/>
      <c r="M28" s="462"/>
      <c r="N28" s="462"/>
      <c r="O28" s="462"/>
      <c r="P28" s="462"/>
      <c r="Q28" s="462"/>
    </row>
    <row r="29" s="393" customFormat="1" ht="22" customHeight="1" spans="2:17">
      <c r="B29" s="422">
        <v>23</v>
      </c>
      <c r="C29" s="433"/>
      <c r="D29" s="432"/>
      <c r="E29" s="440" t="s">
        <v>110</v>
      </c>
      <c r="F29" s="430" t="s">
        <v>111</v>
      </c>
      <c r="G29" s="430" t="s">
        <v>112</v>
      </c>
      <c r="H29" s="422"/>
      <c r="I29" s="422" t="s">
        <v>8</v>
      </c>
      <c r="J29" s="425"/>
      <c r="K29" s="425"/>
      <c r="L29" s="462"/>
      <c r="M29" s="462"/>
      <c r="N29" s="462"/>
      <c r="O29" s="462"/>
      <c r="P29" s="462"/>
      <c r="Q29" s="462"/>
    </row>
    <row r="30" s="393" customFormat="1" ht="22" customHeight="1" spans="2:17">
      <c r="B30" s="422">
        <v>24</v>
      </c>
      <c r="C30" s="433"/>
      <c r="D30" s="432"/>
      <c r="E30" s="440" t="s">
        <v>113</v>
      </c>
      <c r="F30" s="430" t="s">
        <v>114</v>
      </c>
      <c r="G30" s="430" t="s">
        <v>115</v>
      </c>
      <c r="H30" s="422"/>
      <c r="I30" s="422" t="s">
        <v>8</v>
      </c>
      <c r="J30" s="425"/>
      <c r="K30" s="425"/>
      <c r="L30" s="462"/>
      <c r="M30" s="462"/>
      <c r="N30" s="462"/>
      <c r="O30" s="462"/>
      <c r="P30" s="462"/>
      <c r="Q30" s="462"/>
    </row>
    <row r="31" s="393" customFormat="1" ht="22" customHeight="1" spans="2:17">
      <c r="B31" s="422">
        <v>25</v>
      </c>
      <c r="C31" s="433"/>
      <c r="D31" s="441" t="s">
        <v>116</v>
      </c>
      <c r="E31" s="442" t="s">
        <v>117</v>
      </c>
      <c r="F31" s="430" t="s">
        <v>118</v>
      </c>
      <c r="G31" s="430" t="s">
        <v>119</v>
      </c>
      <c r="H31" s="439" t="s">
        <v>120</v>
      </c>
      <c r="I31" s="422" t="s">
        <v>8</v>
      </c>
      <c r="J31" s="425"/>
      <c r="K31" s="425"/>
      <c r="L31" s="462"/>
      <c r="M31" s="462"/>
      <c r="N31" s="462"/>
      <c r="O31" s="462"/>
      <c r="P31" s="462"/>
      <c r="Q31" s="462"/>
    </row>
    <row r="32" s="393" customFormat="1" ht="22" customHeight="1" spans="2:17">
      <c r="B32" s="422">
        <v>26</v>
      </c>
      <c r="C32" s="433"/>
      <c r="D32" s="443"/>
      <c r="E32" s="444"/>
      <c r="F32" s="430" t="s">
        <v>121</v>
      </c>
      <c r="G32" s="430" t="s">
        <v>102</v>
      </c>
      <c r="H32" s="443"/>
      <c r="I32" s="422" t="s">
        <v>8</v>
      </c>
      <c r="J32" s="464"/>
      <c r="K32" s="465"/>
      <c r="L32" s="462"/>
      <c r="M32" s="462"/>
      <c r="N32" s="462"/>
      <c r="O32" s="462"/>
      <c r="P32" s="462"/>
      <c r="Q32" s="462"/>
    </row>
    <row r="33" s="393" customFormat="1" ht="22" customHeight="1" spans="2:17">
      <c r="B33" s="422">
        <v>27</v>
      </c>
      <c r="C33" s="439" t="s">
        <v>122</v>
      </c>
      <c r="D33" s="424" t="s">
        <v>123</v>
      </c>
      <c r="E33" s="425" t="s">
        <v>124</v>
      </c>
      <c r="F33" s="430" t="s">
        <v>125</v>
      </c>
      <c r="G33" s="430" t="s">
        <v>126</v>
      </c>
      <c r="H33" s="422" t="s">
        <v>57</v>
      </c>
      <c r="I33" s="422" t="s">
        <v>8</v>
      </c>
      <c r="J33" s="425"/>
      <c r="K33" s="425"/>
      <c r="L33" s="462"/>
      <c r="M33" s="462"/>
      <c r="N33" s="462"/>
      <c r="O33" s="462"/>
      <c r="P33" s="462"/>
      <c r="Q33" s="462"/>
    </row>
    <row r="34" s="393" customFormat="1" ht="22" customHeight="1" spans="2:17">
      <c r="B34" s="422">
        <v>28</v>
      </c>
      <c r="C34" s="423"/>
      <c r="D34" s="429"/>
      <c r="E34" s="425" t="s">
        <v>127</v>
      </c>
      <c r="F34" s="430" t="s">
        <v>125</v>
      </c>
      <c r="G34" s="430" t="s">
        <v>128</v>
      </c>
      <c r="H34" s="422" t="s">
        <v>57</v>
      </c>
      <c r="I34" s="422" t="s">
        <v>8</v>
      </c>
      <c r="J34" s="425"/>
      <c r="K34" s="425"/>
      <c r="L34" s="462"/>
      <c r="M34" s="462"/>
      <c r="N34" s="462"/>
      <c r="O34" s="462"/>
      <c r="P34" s="462"/>
      <c r="Q34" s="462"/>
    </row>
    <row r="35" s="393" customFormat="1" ht="22" customHeight="1" spans="2:17">
      <c r="B35" s="422">
        <v>29</v>
      </c>
      <c r="C35" s="423"/>
      <c r="D35" s="427" t="s">
        <v>129</v>
      </c>
      <c r="E35" s="425" t="s">
        <v>124</v>
      </c>
      <c r="F35" s="430" t="s">
        <v>130</v>
      </c>
      <c r="G35" s="430" t="s">
        <v>131</v>
      </c>
      <c r="H35" s="422" t="s">
        <v>57</v>
      </c>
      <c r="I35" s="422" t="s">
        <v>8</v>
      </c>
      <c r="J35" s="425"/>
      <c r="K35" s="425"/>
      <c r="L35" s="462"/>
      <c r="M35" s="462"/>
      <c r="N35" s="462"/>
      <c r="O35" s="462"/>
      <c r="P35" s="462"/>
      <c r="Q35" s="462"/>
    </row>
    <row r="36" s="393" customFormat="1" ht="22" customHeight="1" spans="2:17">
      <c r="B36" s="422">
        <v>30</v>
      </c>
      <c r="C36" s="423"/>
      <c r="D36" s="429"/>
      <c r="E36" s="425" t="s">
        <v>124</v>
      </c>
      <c r="F36" s="430" t="s">
        <v>132</v>
      </c>
      <c r="G36" s="430" t="s">
        <v>133</v>
      </c>
      <c r="H36" s="422" t="s">
        <v>57</v>
      </c>
      <c r="I36" s="422" t="s">
        <v>8</v>
      </c>
      <c r="J36" s="425"/>
      <c r="K36" s="425"/>
      <c r="L36" s="462"/>
      <c r="M36" s="462"/>
      <c r="N36" s="462"/>
      <c r="O36" s="462"/>
      <c r="P36" s="462"/>
      <c r="Q36" s="462"/>
    </row>
    <row r="37" s="393" customFormat="1" ht="22" customHeight="1" spans="2:17">
      <c r="B37" s="422">
        <v>31</v>
      </c>
      <c r="C37" s="423"/>
      <c r="D37" s="427" t="s">
        <v>134</v>
      </c>
      <c r="E37" s="425" t="s">
        <v>124</v>
      </c>
      <c r="F37" s="430" t="s">
        <v>135</v>
      </c>
      <c r="G37" s="430" t="s">
        <v>136</v>
      </c>
      <c r="H37" s="422" t="s">
        <v>57</v>
      </c>
      <c r="I37" s="422" t="s">
        <v>8</v>
      </c>
      <c r="J37" s="425"/>
      <c r="K37" s="425"/>
      <c r="L37" s="462"/>
      <c r="M37" s="462"/>
      <c r="N37" s="462"/>
      <c r="O37" s="462"/>
      <c r="P37" s="462"/>
      <c r="Q37" s="462"/>
    </row>
    <row r="38" s="393" customFormat="1" ht="22" customHeight="1" spans="2:17">
      <c r="B38" s="422">
        <v>32</v>
      </c>
      <c r="C38" s="428"/>
      <c r="D38" s="429"/>
      <c r="E38" s="425" t="s">
        <v>124</v>
      </c>
      <c r="F38" s="430" t="s">
        <v>137</v>
      </c>
      <c r="G38" s="430" t="s">
        <v>138</v>
      </c>
      <c r="H38" s="422" t="s">
        <v>57</v>
      </c>
      <c r="I38" s="422" t="s">
        <v>8</v>
      </c>
      <c r="J38" s="425"/>
      <c r="K38" s="425"/>
      <c r="L38" s="462"/>
      <c r="M38" s="462"/>
      <c r="N38" s="462"/>
      <c r="O38" s="462"/>
      <c r="P38" s="462"/>
      <c r="Q38" s="462"/>
    </row>
    <row r="39" s="393" customFormat="1" ht="22" customHeight="1" spans="2:17">
      <c r="B39" s="422">
        <v>33</v>
      </c>
      <c r="C39" s="423" t="s">
        <v>139</v>
      </c>
      <c r="D39" s="435" t="s">
        <v>140</v>
      </c>
      <c r="E39" s="425" t="s">
        <v>141</v>
      </c>
      <c r="F39" s="430" t="s">
        <v>142</v>
      </c>
      <c r="G39" s="430" t="s">
        <v>143</v>
      </c>
      <c r="H39" s="422"/>
      <c r="I39" s="422" t="s">
        <v>8</v>
      </c>
      <c r="J39" s="425"/>
      <c r="K39" s="425"/>
      <c r="L39" s="462"/>
      <c r="M39" s="462"/>
      <c r="N39" s="462"/>
      <c r="O39" s="462"/>
      <c r="P39" s="462"/>
      <c r="Q39" s="462"/>
    </row>
    <row r="40" s="393" customFormat="1" ht="22" customHeight="1" spans="2:17">
      <c r="B40" s="422">
        <v>34</v>
      </c>
      <c r="C40" s="445"/>
      <c r="D40" s="437"/>
      <c r="E40" s="425" t="s">
        <v>144</v>
      </c>
      <c r="F40" s="430" t="s">
        <v>145</v>
      </c>
      <c r="G40" s="430" t="s">
        <v>146</v>
      </c>
      <c r="H40" s="422"/>
      <c r="I40" s="422" t="s">
        <v>8</v>
      </c>
      <c r="J40" s="425"/>
      <c r="K40" s="425"/>
      <c r="L40" s="462"/>
      <c r="M40" s="462"/>
      <c r="N40" s="462"/>
      <c r="O40" s="462"/>
      <c r="P40" s="462"/>
      <c r="Q40" s="462"/>
    </row>
    <row r="41" s="393" customFormat="1" ht="22" customHeight="1" spans="2:17">
      <c r="B41" s="422">
        <v>35</v>
      </c>
      <c r="C41" s="445"/>
      <c r="D41" s="432" t="s">
        <v>147</v>
      </c>
      <c r="E41" s="425" t="s">
        <v>141</v>
      </c>
      <c r="F41" s="430" t="s">
        <v>148</v>
      </c>
      <c r="G41" s="430" t="s">
        <v>149</v>
      </c>
      <c r="H41" s="422"/>
      <c r="I41" s="422" t="s">
        <v>8</v>
      </c>
      <c r="J41" s="425"/>
      <c r="K41" s="425"/>
      <c r="L41" s="462"/>
      <c r="M41" s="462"/>
      <c r="N41" s="462"/>
      <c r="O41" s="462"/>
      <c r="P41" s="462"/>
      <c r="Q41" s="462"/>
    </row>
    <row r="42" s="393" customFormat="1" ht="22" customHeight="1" spans="2:17">
      <c r="B42" s="422">
        <v>36</v>
      </c>
      <c r="C42" s="445"/>
      <c r="D42" s="432" t="s">
        <v>150</v>
      </c>
      <c r="E42" s="425" t="s">
        <v>141</v>
      </c>
      <c r="F42" s="430" t="s">
        <v>151</v>
      </c>
      <c r="G42" s="430" t="s">
        <v>149</v>
      </c>
      <c r="H42" s="422"/>
      <c r="I42" s="422" t="s">
        <v>8</v>
      </c>
      <c r="J42" s="425"/>
      <c r="K42" s="425"/>
      <c r="L42" s="462"/>
      <c r="M42" s="462"/>
      <c r="N42" s="462"/>
      <c r="O42" s="462"/>
      <c r="P42" s="462"/>
      <c r="Q42" s="462"/>
    </row>
    <row r="43" s="393" customFormat="1" ht="22" customHeight="1" spans="2:17">
      <c r="B43" s="422">
        <v>37</v>
      </c>
      <c r="C43" s="445"/>
      <c r="D43" s="432" t="s">
        <v>152</v>
      </c>
      <c r="E43" s="425" t="s">
        <v>141</v>
      </c>
      <c r="F43" s="430" t="s">
        <v>153</v>
      </c>
      <c r="G43" s="430" t="s">
        <v>149</v>
      </c>
      <c r="H43" s="422"/>
      <c r="I43" s="422" t="s">
        <v>8</v>
      </c>
      <c r="J43" s="464"/>
      <c r="K43" s="465"/>
      <c r="L43" s="462"/>
      <c r="M43" s="462"/>
      <c r="N43" s="462"/>
      <c r="O43" s="462"/>
      <c r="P43" s="462"/>
      <c r="Q43" s="462"/>
    </row>
    <row r="44" s="394" customFormat="1" ht="22" customHeight="1" spans="2:11">
      <c r="B44" s="422">
        <v>38</v>
      </c>
      <c r="C44" s="445"/>
      <c r="D44" s="432" t="s">
        <v>154</v>
      </c>
      <c r="E44" s="430" t="s">
        <v>155</v>
      </c>
      <c r="F44" s="430" t="s">
        <v>156</v>
      </c>
      <c r="G44" s="430" t="s">
        <v>157</v>
      </c>
      <c r="H44" s="422"/>
      <c r="I44" s="422" t="s">
        <v>8</v>
      </c>
      <c r="J44" s="425"/>
      <c r="K44" s="425"/>
    </row>
    <row r="45" s="394" customFormat="1" ht="22" customHeight="1" spans="2:11">
      <c r="B45" s="422">
        <v>39</v>
      </c>
      <c r="C45" s="445"/>
      <c r="D45" s="432" t="s">
        <v>158</v>
      </c>
      <c r="E45" s="430" t="s">
        <v>159</v>
      </c>
      <c r="F45" s="430" t="s">
        <v>160</v>
      </c>
      <c r="G45" s="430" t="s">
        <v>161</v>
      </c>
      <c r="H45" s="422"/>
      <c r="I45" s="422" t="s">
        <v>8</v>
      </c>
      <c r="J45" s="425"/>
      <c r="K45" s="425"/>
    </row>
    <row r="46" s="394" customFormat="1" ht="22" customHeight="1" spans="2:11">
      <c r="B46" s="422">
        <v>40</v>
      </c>
      <c r="C46" s="445"/>
      <c r="D46" s="432" t="s">
        <v>162</v>
      </c>
      <c r="E46" s="430" t="s">
        <v>163</v>
      </c>
      <c r="F46" s="430" t="s">
        <v>164</v>
      </c>
      <c r="G46" s="430" t="s">
        <v>165</v>
      </c>
      <c r="H46" s="422"/>
      <c r="I46" s="422" t="s">
        <v>8</v>
      </c>
      <c r="J46" s="425"/>
      <c r="K46" s="425"/>
    </row>
    <row r="47" s="394" customFormat="1" ht="22" customHeight="1" spans="2:11">
      <c r="B47" s="422">
        <v>41</v>
      </c>
      <c r="C47" s="445"/>
      <c r="D47" s="432" t="s">
        <v>166</v>
      </c>
      <c r="E47" s="430" t="s">
        <v>163</v>
      </c>
      <c r="F47" s="430" t="s">
        <v>167</v>
      </c>
      <c r="G47" s="430" t="s">
        <v>168</v>
      </c>
      <c r="H47" s="422"/>
      <c r="I47" s="422" t="s">
        <v>8</v>
      </c>
      <c r="J47" s="425"/>
      <c r="K47" s="425"/>
    </row>
    <row r="48" s="393" customFormat="1" ht="22" customHeight="1" spans="2:17">
      <c r="B48" s="422">
        <v>42</v>
      </c>
      <c r="C48" s="445"/>
      <c r="D48" s="434" t="s">
        <v>169</v>
      </c>
      <c r="E48" s="426" t="s">
        <v>170</v>
      </c>
      <c r="F48" s="430" t="s">
        <v>171</v>
      </c>
      <c r="G48" s="430" t="s">
        <v>172</v>
      </c>
      <c r="H48" s="422"/>
      <c r="I48" s="422" t="s">
        <v>8</v>
      </c>
      <c r="J48" s="425"/>
      <c r="K48" s="425"/>
      <c r="L48" s="462"/>
      <c r="M48" s="462"/>
      <c r="N48" s="462"/>
      <c r="O48" s="462"/>
      <c r="P48" s="462"/>
      <c r="Q48" s="462"/>
    </row>
    <row r="49" s="393" customFormat="1" ht="22" customHeight="1" spans="2:17">
      <c r="B49" s="422">
        <v>43</v>
      </c>
      <c r="C49" s="445"/>
      <c r="D49" s="437"/>
      <c r="E49" s="425" t="s">
        <v>173</v>
      </c>
      <c r="F49" s="430" t="s">
        <v>174</v>
      </c>
      <c r="G49" s="430" t="s">
        <v>175</v>
      </c>
      <c r="H49" s="422"/>
      <c r="I49" s="422" t="s">
        <v>8</v>
      </c>
      <c r="J49" s="425"/>
      <c r="K49" s="425"/>
      <c r="L49" s="462"/>
      <c r="M49" s="462"/>
      <c r="N49" s="462"/>
      <c r="O49" s="462"/>
      <c r="P49" s="462"/>
      <c r="Q49" s="462"/>
    </row>
    <row r="50" s="393" customFormat="1" ht="22" customHeight="1" spans="2:17">
      <c r="B50" s="422">
        <v>44</v>
      </c>
      <c r="C50" s="439" t="s">
        <v>176</v>
      </c>
      <c r="D50" s="432" t="s">
        <v>177</v>
      </c>
      <c r="E50" s="425" t="s">
        <v>178</v>
      </c>
      <c r="F50" s="430" t="s">
        <v>179</v>
      </c>
      <c r="G50" s="430" t="s">
        <v>180</v>
      </c>
      <c r="H50" s="422" t="s">
        <v>181</v>
      </c>
      <c r="I50" s="422" t="s">
        <v>8</v>
      </c>
      <c r="J50" s="425"/>
      <c r="K50" s="425"/>
      <c r="L50" s="462"/>
      <c r="M50" s="462"/>
      <c r="N50" s="462"/>
      <c r="O50" s="462"/>
      <c r="P50" s="462"/>
      <c r="Q50" s="462"/>
    </row>
    <row r="51" s="393" customFormat="1" ht="22" customHeight="1" spans="2:17">
      <c r="B51" s="422">
        <v>45</v>
      </c>
      <c r="C51" s="445"/>
      <c r="D51" s="446" t="s">
        <v>182</v>
      </c>
      <c r="E51" s="425" t="s">
        <v>183</v>
      </c>
      <c r="F51" s="430" t="s">
        <v>184</v>
      </c>
      <c r="G51" s="430" t="s">
        <v>185</v>
      </c>
      <c r="H51" s="422"/>
      <c r="I51" s="422" t="s">
        <v>8</v>
      </c>
      <c r="J51" s="425"/>
      <c r="K51" s="425"/>
      <c r="L51" s="462"/>
      <c r="M51" s="462"/>
      <c r="N51" s="462"/>
      <c r="O51" s="462"/>
      <c r="P51" s="462"/>
      <c r="Q51" s="462"/>
    </row>
    <row r="52" s="393" customFormat="1" ht="22" customHeight="1" spans="2:17">
      <c r="B52" s="422">
        <v>46</v>
      </c>
      <c r="C52" s="445"/>
      <c r="D52" s="444"/>
      <c r="E52" s="425" t="s">
        <v>176</v>
      </c>
      <c r="F52" s="430" t="s">
        <v>186</v>
      </c>
      <c r="G52" s="430" t="s">
        <v>187</v>
      </c>
      <c r="H52" s="422"/>
      <c r="I52" s="422" t="s">
        <v>8</v>
      </c>
      <c r="J52" s="425"/>
      <c r="K52" s="425"/>
      <c r="L52" s="462"/>
      <c r="M52" s="462"/>
      <c r="N52" s="462"/>
      <c r="O52" s="462"/>
      <c r="P52" s="462"/>
      <c r="Q52" s="462"/>
    </row>
    <row r="53" s="393" customFormat="1" ht="22" customHeight="1" spans="2:17">
      <c r="B53" s="422">
        <v>47</v>
      </c>
      <c r="C53" s="445"/>
      <c r="D53" s="432" t="s">
        <v>188</v>
      </c>
      <c r="E53" s="440" t="s">
        <v>189</v>
      </c>
      <c r="F53" s="430" t="s">
        <v>184</v>
      </c>
      <c r="G53" s="430" t="s">
        <v>190</v>
      </c>
      <c r="H53" s="422"/>
      <c r="I53" s="422" t="s">
        <v>8</v>
      </c>
      <c r="J53" s="425"/>
      <c r="K53" s="425"/>
      <c r="L53" s="462"/>
      <c r="M53" s="462"/>
      <c r="N53" s="462"/>
      <c r="O53" s="462"/>
      <c r="P53" s="462"/>
      <c r="Q53" s="462"/>
    </row>
    <row r="54" s="393" customFormat="1" ht="22" customHeight="1" spans="2:17">
      <c r="B54" s="422">
        <v>48</v>
      </c>
      <c r="C54" s="443"/>
      <c r="D54" s="447"/>
      <c r="E54" s="440" t="s">
        <v>176</v>
      </c>
      <c r="F54" s="430" t="s">
        <v>191</v>
      </c>
      <c r="G54" s="430" t="s">
        <v>192</v>
      </c>
      <c r="H54" s="422"/>
      <c r="I54" s="422" t="s">
        <v>8</v>
      </c>
      <c r="J54" s="425"/>
      <c r="K54" s="425"/>
      <c r="L54" s="462"/>
      <c r="M54" s="462"/>
      <c r="N54" s="462"/>
      <c r="O54" s="462"/>
      <c r="P54" s="462"/>
      <c r="Q54" s="462"/>
    </row>
    <row r="55" s="393" customFormat="1" ht="22" customHeight="1" spans="2:17">
      <c r="B55" s="422">
        <v>49</v>
      </c>
      <c r="C55" s="428" t="s">
        <v>193</v>
      </c>
      <c r="D55" s="448" t="s">
        <v>194</v>
      </c>
      <c r="E55" s="425" t="s">
        <v>195</v>
      </c>
      <c r="F55" s="430" t="s">
        <v>196</v>
      </c>
      <c r="G55" s="430" t="s">
        <v>197</v>
      </c>
      <c r="H55" s="422"/>
      <c r="I55" s="422" t="s">
        <v>8</v>
      </c>
      <c r="J55" s="425"/>
      <c r="K55" s="425"/>
      <c r="L55" s="462"/>
      <c r="M55" s="462"/>
      <c r="N55" s="462"/>
      <c r="O55" s="462"/>
      <c r="P55" s="462"/>
      <c r="Q55" s="462"/>
    </row>
    <row r="56" s="393" customFormat="1" ht="22" customHeight="1" spans="2:17">
      <c r="B56" s="422">
        <v>50</v>
      </c>
      <c r="C56" s="422"/>
      <c r="D56" s="449" t="s">
        <v>198</v>
      </c>
      <c r="E56" s="425" t="s">
        <v>199</v>
      </c>
      <c r="F56" s="430" t="s">
        <v>200</v>
      </c>
      <c r="G56" s="450" t="s">
        <v>201</v>
      </c>
      <c r="H56" s="422"/>
      <c r="I56" s="422" t="s">
        <v>8</v>
      </c>
      <c r="J56" s="425"/>
      <c r="K56" s="425"/>
      <c r="L56" s="462"/>
      <c r="M56" s="462"/>
      <c r="N56" s="462"/>
      <c r="O56" s="462"/>
      <c r="P56" s="462"/>
      <c r="Q56" s="462"/>
    </row>
    <row r="57" s="393" customFormat="1" ht="22" customHeight="1" spans="2:17">
      <c r="B57" s="422">
        <v>51</v>
      </c>
      <c r="C57" s="422"/>
      <c r="D57" s="446"/>
      <c r="E57" s="425" t="s">
        <v>199</v>
      </c>
      <c r="F57" s="430" t="s">
        <v>202</v>
      </c>
      <c r="G57" s="430" t="s">
        <v>203</v>
      </c>
      <c r="H57" s="422"/>
      <c r="I57" s="422" t="s">
        <v>8</v>
      </c>
      <c r="J57" s="425"/>
      <c r="K57" s="425"/>
      <c r="L57" s="462"/>
      <c r="M57" s="462"/>
      <c r="N57" s="462"/>
      <c r="O57" s="462"/>
      <c r="P57" s="462"/>
      <c r="Q57" s="462"/>
    </row>
    <row r="58" s="393" customFormat="1" ht="22" customHeight="1" spans="2:17">
      <c r="B58" s="422">
        <v>52</v>
      </c>
      <c r="C58" s="422"/>
      <c r="D58" s="448"/>
      <c r="E58" s="425"/>
      <c r="F58" s="430" t="s">
        <v>204</v>
      </c>
      <c r="G58" s="430" t="s">
        <v>205</v>
      </c>
      <c r="H58" s="422"/>
      <c r="I58" s="422" t="s">
        <v>8</v>
      </c>
      <c r="J58" s="425"/>
      <c r="K58" s="425"/>
      <c r="L58" s="462"/>
      <c r="M58" s="462"/>
      <c r="N58" s="462"/>
      <c r="O58" s="462"/>
      <c r="P58" s="462"/>
      <c r="Q58" s="462"/>
    </row>
    <row r="59" s="393" customFormat="1" ht="22" customHeight="1" spans="2:17">
      <c r="B59" s="422">
        <v>53</v>
      </c>
      <c r="C59" s="422"/>
      <c r="D59" s="449" t="s">
        <v>206</v>
      </c>
      <c r="E59" s="425" t="s">
        <v>199</v>
      </c>
      <c r="F59" s="430" t="s">
        <v>207</v>
      </c>
      <c r="G59" s="430" t="s">
        <v>203</v>
      </c>
      <c r="H59" s="422"/>
      <c r="I59" s="422" t="s">
        <v>8</v>
      </c>
      <c r="J59" s="425"/>
      <c r="K59" s="425"/>
      <c r="L59" s="462"/>
      <c r="M59" s="462"/>
      <c r="N59" s="462"/>
      <c r="O59" s="462"/>
      <c r="P59" s="462"/>
      <c r="Q59" s="462"/>
    </row>
    <row r="60" s="393" customFormat="1" ht="22" customHeight="1" spans="2:17">
      <c r="B60" s="422">
        <v>54</v>
      </c>
      <c r="C60" s="422"/>
      <c r="D60" s="448"/>
      <c r="E60" s="425"/>
      <c r="F60" s="430" t="s">
        <v>208</v>
      </c>
      <c r="G60" s="430" t="s">
        <v>203</v>
      </c>
      <c r="H60" s="422"/>
      <c r="I60" s="422" t="s">
        <v>8</v>
      </c>
      <c r="J60" s="425"/>
      <c r="K60" s="425"/>
      <c r="L60" s="462"/>
      <c r="M60" s="462"/>
      <c r="N60" s="462"/>
      <c r="O60" s="462"/>
      <c r="P60" s="462"/>
      <c r="Q60" s="462"/>
    </row>
    <row r="61" s="393" customFormat="1" ht="22" customHeight="1" spans="2:17">
      <c r="B61" s="422">
        <v>55</v>
      </c>
      <c r="C61" s="422"/>
      <c r="D61" s="451" t="s">
        <v>209</v>
      </c>
      <c r="E61" s="430" t="s">
        <v>210</v>
      </c>
      <c r="F61" s="430" t="s">
        <v>211</v>
      </c>
      <c r="G61" s="430" t="s">
        <v>209</v>
      </c>
      <c r="H61" s="422"/>
      <c r="I61" s="422" t="s">
        <v>8</v>
      </c>
      <c r="J61" s="425"/>
      <c r="K61" s="425"/>
      <c r="L61" s="462"/>
      <c r="M61" s="462"/>
      <c r="N61" s="462"/>
      <c r="O61" s="462"/>
      <c r="P61" s="462"/>
      <c r="Q61" s="462"/>
    </row>
    <row r="62" s="393" customFormat="1" ht="22" customHeight="1" spans="2:17">
      <c r="B62" s="422">
        <v>56</v>
      </c>
      <c r="C62" s="423" t="s">
        <v>162</v>
      </c>
      <c r="D62" s="432" t="s">
        <v>212</v>
      </c>
      <c r="E62" s="430" t="s">
        <v>213</v>
      </c>
      <c r="F62" s="430" t="s">
        <v>214</v>
      </c>
      <c r="G62" s="430" t="s">
        <v>215</v>
      </c>
      <c r="H62" s="422"/>
      <c r="I62" s="422" t="s">
        <v>8</v>
      </c>
      <c r="J62" s="425"/>
      <c r="K62" s="425"/>
      <c r="L62" s="462"/>
      <c r="M62" s="462"/>
      <c r="N62" s="462"/>
      <c r="O62" s="462"/>
      <c r="P62" s="462"/>
      <c r="Q62" s="462"/>
    </row>
    <row r="63" s="393" customFormat="1" ht="22" customHeight="1" spans="2:17">
      <c r="B63" s="422">
        <v>57</v>
      </c>
      <c r="C63" s="423"/>
      <c r="D63" s="432" t="s">
        <v>216</v>
      </c>
      <c r="E63" s="430" t="s">
        <v>217</v>
      </c>
      <c r="F63" s="430" t="s">
        <v>214</v>
      </c>
      <c r="G63" s="430" t="s">
        <v>218</v>
      </c>
      <c r="H63" s="422"/>
      <c r="I63" s="422" t="s">
        <v>8</v>
      </c>
      <c r="J63" s="425"/>
      <c r="K63" s="425"/>
      <c r="L63" s="462"/>
      <c r="M63" s="462"/>
      <c r="N63" s="462"/>
      <c r="O63" s="462"/>
      <c r="P63" s="462"/>
      <c r="Q63" s="462"/>
    </row>
    <row r="64" s="393" customFormat="1" ht="22" customHeight="1" spans="2:17">
      <c r="B64" s="422">
        <v>58</v>
      </c>
      <c r="C64" s="423"/>
      <c r="D64" s="432" t="s">
        <v>219</v>
      </c>
      <c r="E64" s="430" t="s">
        <v>220</v>
      </c>
      <c r="F64" s="430" t="s">
        <v>214</v>
      </c>
      <c r="G64" s="430" t="s">
        <v>221</v>
      </c>
      <c r="H64" s="422"/>
      <c r="I64" s="422" t="s">
        <v>8</v>
      </c>
      <c r="J64" s="425"/>
      <c r="K64" s="425"/>
      <c r="L64" s="462"/>
      <c r="M64" s="462"/>
      <c r="N64" s="462"/>
      <c r="O64" s="462"/>
      <c r="P64" s="462"/>
      <c r="Q64" s="462"/>
    </row>
    <row r="65" s="393" customFormat="1" ht="22" customHeight="1" spans="2:17">
      <c r="B65" s="422">
        <v>59</v>
      </c>
      <c r="C65" s="422" t="s">
        <v>222</v>
      </c>
      <c r="D65" s="451" t="s">
        <v>223</v>
      </c>
      <c r="E65" s="430" t="s">
        <v>224</v>
      </c>
      <c r="F65" s="430" t="s">
        <v>225</v>
      </c>
      <c r="G65" s="430" t="s">
        <v>226</v>
      </c>
      <c r="H65" s="422"/>
      <c r="I65" s="422" t="s">
        <v>8</v>
      </c>
      <c r="J65" s="425"/>
      <c r="K65" s="425"/>
      <c r="L65" s="462"/>
      <c r="M65" s="462"/>
      <c r="N65" s="462"/>
      <c r="O65" s="462"/>
      <c r="P65" s="462"/>
      <c r="Q65" s="462"/>
    </row>
    <row r="66" s="393" customFormat="1" ht="22" customHeight="1" spans="2:17">
      <c r="B66" s="422">
        <v>60</v>
      </c>
      <c r="C66" s="422"/>
      <c r="D66" s="448" t="s">
        <v>222</v>
      </c>
      <c r="E66" s="430" t="s">
        <v>227</v>
      </c>
      <c r="F66" s="430" t="s">
        <v>228</v>
      </c>
      <c r="G66" s="430" t="s">
        <v>229</v>
      </c>
      <c r="H66" s="422"/>
      <c r="I66" s="422" t="s">
        <v>8</v>
      </c>
      <c r="J66" s="425"/>
      <c r="K66" s="425"/>
      <c r="L66" s="462"/>
      <c r="M66" s="462"/>
      <c r="N66" s="462"/>
      <c r="O66" s="462"/>
      <c r="P66" s="462"/>
      <c r="Q66" s="462"/>
    </row>
    <row r="67" s="393" customFormat="1" ht="22" customHeight="1" spans="2:17">
      <c r="B67" s="422">
        <v>61</v>
      </c>
      <c r="C67" s="422"/>
      <c r="D67" s="449" t="s">
        <v>230</v>
      </c>
      <c r="E67" s="441" t="s">
        <v>231</v>
      </c>
      <c r="F67" s="430" t="s">
        <v>232</v>
      </c>
      <c r="G67" s="430" t="s">
        <v>233</v>
      </c>
      <c r="H67" s="422"/>
      <c r="I67" s="422" t="s">
        <v>8</v>
      </c>
      <c r="J67" s="425"/>
      <c r="K67" s="425"/>
      <c r="L67" s="462"/>
      <c r="M67" s="462"/>
      <c r="N67" s="462"/>
      <c r="O67" s="462"/>
      <c r="P67" s="462"/>
      <c r="Q67" s="462"/>
    </row>
    <row r="68" s="393" customFormat="1" ht="22" customHeight="1" spans="2:17">
      <c r="B68" s="422">
        <v>62</v>
      </c>
      <c r="C68" s="422"/>
      <c r="D68" s="451" t="s">
        <v>234</v>
      </c>
      <c r="E68" s="430" t="s">
        <v>235</v>
      </c>
      <c r="F68" s="466" t="s">
        <v>236</v>
      </c>
      <c r="G68" s="430" t="s">
        <v>237</v>
      </c>
      <c r="H68" s="422"/>
      <c r="I68" s="422" t="s">
        <v>8</v>
      </c>
      <c r="J68" s="425"/>
      <c r="K68" s="425"/>
      <c r="L68" s="462"/>
      <c r="M68" s="462"/>
      <c r="N68" s="462"/>
      <c r="O68" s="462"/>
      <c r="P68" s="462"/>
      <c r="Q68" s="462"/>
    </row>
    <row r="69" s="393" customFormat="1" ht="22" customHeight="1" spans="2:17">
      <c r="B69" s="422">
        <v>63</v>
      </c>
      <c r="C69" s="422"/>
      <c r="D69" s="451" t="s">
        <v>238</v>
      </c>
      <c r="E69" s="430" t="s">
        <v>239</v>
      </c>
      <c r="F69" s="466" t="s">
        <v>240</v>
      </c>
      <c r="G69" s="430" t="s">
        <v>241</v>
      </c>
      <c r="H69" s="422"/>
      <c r="I69" s="422" t="s">
        <v>8</v>
      </c>
      <c r="J69" s="425"/>
      <c r="K69" s="425"/>
      <c r="L69" s="462"/>
      <c r="M69" s="462"/>
      <c r="N69" s="462"/>
      <c r="O69" s="462"/>
      <c r="P69" s="462"/>
      <c r="Q69" s="462"/>
    </row>
    <row r="70" s="393" customFormat="1" ht="22" customHeight="1" spans="2:17">
      <c r="B70" s="422">
        <v>64</v>
      </c>
      <c r="C70" s="422"/>
      <c r="D70" s="451"/>
      <c r="E70" s="430" t="s">
        <v>242</v>
      </c>
      <c r="F70" s="466" t="s">
        <v>243</v>
      </c>
      <c r="G70" s="430" t="s">
        <v>244</v>
      </c>
      <c r="H70" s="422"/>
      <c r="I70" s="422" t="s">
        <v>8</v>
      </c>
      <c r="J70" s="425"/>
      <c r="K70" s="425"/>
      <c r="L70" s="462"/>
      <c r="M70" s="462"/>
      <c r="N70" s="462"/>
      <c r="O70" s="462"/>
      <c r="P70" s="462"/>
      <c r="Q70" s="462"/>
    </row>
    <row r="71" s="393" customFormat="1" ht="22" customHeight="1" spans="2:17">
      <c r="B71" s="422">
        <v>65</v>
      </c>
      <c r="C71" s="467" t="s">
        <v>191</v>
      </c>
      <c r="D71" s="468" t="s">
        <v>245</v>
      </c>
      <c r="E71" s="469" t="s">
        <v>246</v>
      </c>
      <c r="F71" s="470" t="s">
        <v>247</v>
      </c>
      <c r="G71" s="471" t="s">
        <v>248</v>
      </c>
      <c r="H71" s="422"/>
      <c r="I71" s="422" t="s">
        <v>8</v>
      </c>
      <c r="J71" s="425"/>
      <c r="K71" s="425"/>
      <c r="L71" s="462"/>
      <c r="M71" s="462"/>
      <c r="N71" s="462"/>
      <c r="O71" s="462"/>
      <c r="P71" s="462"/>
      <c r="Q71" s="462"/>
    </row>
    <row r="72" s="393" customFormat="1" ht="22" customHeight="1" spans="2:17">
      <c r="B72" s="422">
        <v>66</v>
      </c>
      <c r="C72" s="472"/>
      <c r="D72" s="473" t="s">
        <v>249</v>
      </c>
      <c r="E72" s="474" t="s">
        <v>250</v>
      </c>
      <c r="F72" s="475" t="s">
        <v>125</v>
      </c>
      <c r="G72" s="476" t="s">
        <v>251</v>
      </c>
      <c r="H72" s="422"/>
      <c r="I72" s="422" t="s">
        <v>8</v>
      </c>
      <c r="J72" s="425"/>
      <c r="K72" s="425"/>
      <c r="L72" s="462"/>
      <c r="M72" s="462"/>
      <c r="N72" s="462"/>
      <c r="O72" s="462"/>
      <c r="P72" s="462"/>
      <c r="Q72" s="462"/>
    </row>
    <row r="73" s="393" customFormat="1" ht="22" customHeight="1" spans="2:17">
      <c r="B73" s="422">
        <v>67</v>
      </c>
      <c r="C73" s="472"/>
      <c r="D73" s="473" t="s">
        <v>252</v>
      </c>
      <c r="E73" s="474" t="s">
        <v>250</v>
      </c>
      <c r="F73" s="475" t="s">
        <v>247</v>
      </c>
      <c r="G73" s="476" t="s">
        <v>253</v>
      </c>
      <c r="H73" s="422"/>
      <c r="I73" s="422" t="s">
        <v>8</v>
      </c>
      <c r="J73" s="425"/>
      <c r="K73" s="425"/>
      <c r="L73" s="462"/>
      <c r="M73" s="462"/>
      <c r="N73" s="462"/>
      <c r="O73" s="462"/>
      <c r="P73" s="462"/>
      <c r="Q73" s="462"/>
    </row>
    <row r="74" s="393" customFormat="1" ht="22" customHeight="1" spans="2:17">
      <c r="B74" s="422">
        <v>68</v>
      </c>
      <c r="C74" s="472"/>
      <c r="D74" s="473" t="s">
        <v>254</v>
      </c>
      <c r="E74" s="474" t="s">
        <v>255</v>
      </c>
      <c r="F74" s="475" t="s">
        <v>247</v>
      </c>
      <c r="G74" s="476" t="s">
        <v>256</v>
      </c>
      <c r="H74" s="422"/>
      <c r="I74" s="422" t="s">
        <v>8</v>
      </c>
      <c r="J74" s="425"/>
      <c r="K74" s="425"/>
      <c r="L74" s="462"/>
      <c r="M74" s="462"/>
      <c r="N74" s="462"/>
      <c r="O74" s="462"/>
      <c r="P74" s="462"/>
      <c r="Q74" s="462"/>
    </row>
    <row r="75" s="393" customFormat="1" ht="22" customHeight="1" spans="2:17">
      <c r="B75" s="422">
        <v>69</v>
      </c>
      <c r="C75" s="472"/>
      <c r="D75" s="473" t="s">
        <v>257</v>
      </c>
      <c r="E75" s="474" t="s">
        <v>255</v>
      </c>
      <c r="F75" s="475" t="s">
        <v>258</v>
      </c>
      <c r="G75" s="476" t="s">
        <v>259</v>
      </c>
      <c r="H75" s="422"/>
      <c r="I75" s="422" t="s">
        <v>8</v>
      </c>
      <c r="J75" s="425"/>
      <c r="K75" s="425"/>
      <c r="L75" s="462"/>
      <c r="M75" s="462"/>
      <c r="N75" s="462"/>
      <c r="O75" s="462"/>
      <c r="P75" s="462"/>
      <c r="Q75" s="462"/>
    </row>
    <row r="76" s="393" customFormat="1" ht="22" customHeight="1" spans="2:17">
      <c r="B76" s="422">
        <v>70</v>
      </c>
      <c r="C76" s="472"/>
      <c r="D76" s="473"/>
      <c r="E76" s="474" t="s">
        <v>255</v>
      </c>
      <c r="F76" s="475" t="s">
        <v>260</v>
      </c>
      <c r="G76" s="476" t="s">
        <v>259</v>
      </c>
      <c r="H76" s="422"/>
      <c r="I76" s="422" t="s">
        <v>8</v>
      </c>
      <c r="J76" s="425"/>
      <c r="K76" s="425"/>
      <c r="L76" s="462"/>
      <c r="M76" s="462"/>
      <c r="N76" s="462"/>
      <c r="O76" s="462"/>
      <c r="P76" s="462"/>
      <c r="Q76" s="462"/>
    </row>
    <row r="77" s="393" customFormat="1" ht="22" customHeight="1" spans="2:17">
      <c r="B77" s="422">
        <v>71</v>
      </c>
      <c r="C77" s="472"/>
      <c r="D77" s="474" t="s">
        <v>261</v>
      </c>
      <c r="E77" s="475" t="s">
        <v>262</v>
      </c>
      <c r="F77" s="475" t="s">
        <v>263</v>
      </c>
      <c r="G77" s="476" t="s">
        <v>264</v>
      </c>
      <c r="H77" s="422"/>
      <c r="I77" s="422" t="s">
        <v>8</v>
      </c>
      <c r="L77" s="493"/>
      <c r="M77" s="462"/>
      <c r="N77" s="462"/>
      <c r="O77" s="462"/>
      <c r="P77" s="462"/>
      <c r="Q77" s="462"/>
    </row>
    <row r="78" s="393" customFormat="1" ht="22" customHeight="1" spans="2:17">
      <c r="B78" s="422">
        <v>72</v>
      </c>
      <c r="C78" s="472"/>
      <c r="D78" s="474"/>
      <c r="E78" s="475" t="s">
        <v>265</v>
      </c>
      <c r="F78" s="475" t="s">
        <v>266</v>
      </c>
      <c r="G78" s="476" t="s">
        <v>267</v>
      </c>
      <c r="H78" s="422"/>
      <c r="I78" s="422" t="s">
        <v>8</v>
      </c>
      <c r="J78" s="483"/>
      <c r="K78" s="494"/>
      <c r="L78" s="493"/>
      <c r="M78" s="462"/>
      <c r="N78" s="462"/>
      <c r="O78" s="462"/>
      <c r="P78" s="462"/>
      <c r="Q78" s="462"/>
    </row>
    <row r="79" s="393" customFormat="1" ht="22" customHeight="1" spans="2:17">
      <c r="B79" s="422">
        <v>73</v>
      </c>
      <c r="C79" s="472"/>
      <c r="D79" s="475" t="s">
        <v>268</v>
      </c>
      <c r="E79" s="475" t="s">
        <v>269</v>
      </c>
      <c r="F79" s="475" t="s">
        <v>270</v>
      </c>
      <c r="G79" s="476" t="s">
        <v>271</v>
      </c>
      <c r="H79" s="422"/>
      <c r="I79" s="422" t="s">
        <v>8</v>
      </c>
      <c r="J79" s="483"/>
      <c r="K79" s="494"/>
      <c r="L79" s="493"/>
      <c r="M79" s="462"/>
      <c r="N79" s="462"/>
      <c r="O79" s="462"/>
      <c r="P79" s="462"/>
      <c r="Q79" s="462"/>
    </row>
    <row r="80" s="393" customFormat="1" ht="22" customHeight="1" spans="2:17">
      <c r="B80" s="422">
        <v>74</v>
      </c>
      <c r="C80" s="472"/>
      <c r="D80" s="473" t="s">
        <v>272</v>
      </c>
      <c r="E80" s="474" t="s">
        <v>124</v>
      </c>
      <c r="F80" s="475" t="s">
        <v>273</v>
      </c>
      <c r="G80" s="476" t="s">
        <v>274</v>
      </c>
      <c r="H80" s="422"/>
      <c r="I80" s="422" t="s">
        <v>8</v>
      </c>
      <c r="J80" s="426"/>
      <c r="K80" s="426"/>
      <c r="L80" s="462"/>
      <c r="M80" s="462"/>
      <c r="N80" s="462"/>
      <c r="O80" s="462"/>
      <c r="P80" s="462"/>
      <c r="Q80" s="462"/>
    </row>
    <row r="81" s="393" customFormat="1" ht="22" customHeight="1" spans="2:17">
      <c r="B81" s="422">
        <v>75</v>
      </c>
      <c r="C81" s="472"/>
      <c r="D81" s="473"/>
      <c r="E81" s="474" t="s">
        <v>124</v>
      </c>
      <c r="F81" s="475" t="s">
        <v>275</v>
      </c>
      <c r="G81" s="476" t="s">
        <v>276</v>
      </c>
      <c r="H81" s="422" t="s">
        <v>277</v>
      </c>
      <c r="I81" s="422" t="s">
        <v>8</v>
      </c>
      <c r="J81" s="425"/>
      <c r="K81" s="425"/>
      <c r="L81" s="462"/>
      <c r="M81" s="462"/>
      <c r="N81" s="462"/>
      <c r="O81" s="462"/>
      <c r="P81" s="462"/>
      <c r="Q81" s="462"/>
    </row>
    <row r="82" s="393" customFormat="1" ht="22" customHeight="1" spans="2:17">
      <c r="B82" s="422">
        <v>76</v>
      </c>
      <c r="C82" s="472"/>
      <c r="D82" s="473" t="s">
        <v>278</v>
      </c>
      <c r="E82" s="474" t="s">
        <v>279</v>
      </c>
      <c r="F82" s="475" t="s">
        <v>275</v>
      </c>
      <c r="G82" s="476" t="s">
        <v>280</v>
      </c>
      <c r="H82" s="422" t="s">
        <v>281</v>
      </c>
      <c r="I82" s="422" t="s">
        <v>8</v>
      </c>
      <c r="J82" s="425"/>
      <c r="K82" s="425"/>
      <c r="L82" s="462"/>
      <c r="M82" s="462"/>
      <c r="N82" s="462"/>
      <c r="O82" s="462"/>
      <c r="P82" s="462"/>
      <c r="Q82" s="462"/>
    </row>
    <row r="83" s="393" customFormat="1" ht="22" customHeight="1" spans="2:17">
      <c r="B83" s="422">
        <v>77</v>
      </c>
      <c r="C83" s="472"/>
      <c r="D83" s="473" t="s">
        <v>282</v>
      </c>
      <c r="E83" s="474" t="s">
        <v>283</v>
      </c>
      <c r="F83" s="475" t="s">
        <v>284</v>
      </c>
      <c r="G83" s="476" t="s">
        <v>192</v>
      </c>
      <c r="H83" s="422"/>
      <c r="I83" s="422" t="s">
        <v>8</v>
      </c>
      <c r="J83" s="425"/>
      <c r="K83" s="425"/>
      <c r="L83" s="462"/>
      <c r="M83" s="462"/>
      <c r="N83" s="462"/>
      <c r="O83" s="462"/>
      <c r="P83" s="462"/>
      <c r="Q83" s="462"/>
    </row>
    <row r="84" s="393" customFormat="1" ht="22" customHeight="1" spans="2:17">
      <c r="B84" s="422">
        <v>78</v>
      </c>
      <c r="C84" s="477"/>
      <c r="D84" s="478" t="s">
        <v>285</v>
      </c>
      <c r="E84" s="479" t="s">
        <v>283</v>
      </c>
      <c r="F84" s="480" t="s">
        <v>286</v>
      </c>
      <c r="G84" s="481" t="s">
        <v>287</v>
      </c>
      <c r="H84" s="422"/>
      <c r="I84" s="422" t="s">
        <v>8</v>
      </c>
      <c r="J84" s="425"/>
      <c r="K84" s="425"/>
      <c r="L84" s="462"/>
      <c r="M84" s="462"/>
      <c r="N84" s="462"/>
      <c r="O84" s="462"/>
      <c r="P84" s="462"/>
      <c r="Q84" s="462"/>
    </row>
    <row r="85" s="393" customFormat="1" ht="22" customHeight="1" spans="2:17">
      <c r="B85" s="422">
        <v>79</v>
      </c>
      <c r="C85" s="422" t="s">
        <v>288</v>
      </c>
      <c r="D85" s="430" t="s">
        <v>289</v>
      </c>
      <c r="E85" s="425" t="s">
        <v>290</v>
      </c>
      <c r="F85" s="425" t="s">
        <v>291</v>
      </c>
      <c r="G85" s="430" t="s">
        <v>292</v>
      </c>
      <c r="H85" s="482"/>
      <c r="I85" s="422" t="s">
        <v>8</v>
      </c>
      <c r="J85" s="495" t="s">
        <v>293</v>
      </c>
      <c r="K85" s="496"/>
      <c r="L85" s="462"/>
      <c r="M85" s="462"/>
      <c r="N85" s="462"/>
      <c r="O85" s="462"/>
      <c r="P85" s="462"/>
      <c r="Q85" s="462"/>
    </row>
    <row r="86" s="393" customFormat="1" ht="22" customHeight="1" spans="2:17">
      <c r="B86" s="422">
        <v>80</v>
      </c>
      <c r="C86" s="422"/>
      <c r="D86" s="435" t="s">
        <v>294</v>
      </c>
      <c r="E86" s="425" t="s">
        <v>295</v>
      </c>
      <c r="F86" s="430" t="s">
        <v>296</v>
      </c>
      <c r="G86" s="430" t="s">
        <v>297</v>
      </c>
      <c r="H86" s="482"/>
      <c r="I86" s="422" t="s">
        <v>8</v>
      </c>
      <c r="J86" s="433"/>
      <c r="K86" s="444"/>
      <c r="L86" s="462"/>
      <c r="M86" s="462"/>
      <c r="N86" s="462"/>
      <c r="O86" s="462"/>
      <c r="P86" s="462"/>
      <c r="Q86" s="462"/>
    </row>
    <row r="87" s="393" customFormat="1" ht="22" customHeight="1" spans="2:17">
      <c r="B87" s="422">
        <v>81</v>
      </c>
      <c r="C87" s="422"/>
      <c r="D87" s="435"/>
      <c r="E87" s="425" t="s">
        <v>298</v>
      </c>
      <c r="F87" s="430" t="s">
        <v>299</v>
      </c>
      <c r="G87" s="430" t="s">
        <v>300</v>
      </c>
      <c r="H87" s="482"/>
      <c r="I87" s="422" t="s">
        <v>8</v>
      </c>
      <c r="J87" s="433"/>
      <c r="K87" s="444"/>
      <c r="L87" s="462"/>
      <c r="M87" s="462"/>
      <c r="N87" s="462"/>
      <c r="O87" s="462"/>
      <c r="P87" s="462"/>
      <c r="Q87" s="462"/>
    </row>
    <row r="88" s="393" customFormat="1" ht="22" customHeight="1" spans="2:17">
      <c r="B88" s="422">
        <v>82</v>
      </c>
      <c r="C88" s="422"/>
      <c r="D88" s="435"/>
      <c r="E88" s="425" t="s">
        <v>295</v>
      </c>
      <c r="F88" s="430" t="s">
        <v>301</v>
      </c>
      <c r="G88" s="430" t="s">
        <v>302</v>
      </c>
      <c r="H88" s="482"/>
      <c r="I88" s="422" t="s">
        <v>8</v>
      </c>
      <c r="J88" s="433"/>
      <c r="K88" s="444"/>
      <c r="L88" s="462"/>
      <c r="M88" s="462"/>
      <c r="N88" s="462"/>
      <c r="O88" s="462"/>
      <c r="P88" s="462"/>
      <c r="Q88" s="462"/>
    </row>
    <row r="89" s="393" customFormat="1" ht="22" customHeight="1" spans="2:17">
      <c r="B89" s="422">
        <v>83</v>
      </c>
      <c r="C89" s="422"/>
      <c r="D89" s="437"/>
      <c r="E89" s="425"/>
      <c r="F89" s="430" t="s">
        <v>303</v>
      </c>
      <c r="G89" s="430" t="s">
        <v>302</v>
      </c>
      <c r="H89" s="482"/>
      <c r="I89" s="422" t="s">
        <v>8</v>
      </c>
      <c r="J89" s="497"/>
      <c r="K89" s="498"/>
      <c r="L89" s="462"/>
      <c r="M89" s="462"/>
      <c r="N89" s="462"/>
      <c r="O89" s="462"/>
      <c r="P89" s="462"/>
      <c r="Q89" s="462"/>
    </row>
    <row r="90" s="393" customFormat="1" ht="22" customHeight="1" spans="2:17">
      <c r="B90" s="422">
        <v>84</v>
      </c>
      <c r="C90" s="431" t="s">
        <v>37</v>
      </c>
      <c r="D90" s="437" t="s">
        <v>304</v>
      </c>
      <c r="E90" s="425" t="s">
        <v>305</v>
      </c>
      <c r="F90" s="425" t="s">
        <v>306</v>
      </c>
      <c r="G90" s="483" t="s">
        <v>307</v>
      </c>
      <c r="H90" s="422"/>
      <c r="I90" s="422" t="s">
        <v>8</v>
      </c>
      <c r="J90" s="425"/>
      <c r="K90" s="425"/>
      <c r="L90" s="462"/>
      <c r="M90" s="462"/>
      <c r="N90" s="462"/>
      <c r="O90" s="462"/>
      <c r="P90" s="462"/>
      <c r="Q90" s="462"/>
    </row>
    <row r="91" s="393" customFormat="1" ht="22" customHeight="1" spans="2:17">
      <c r="B91" s="422">
        <v>85</v>
      </c>
      <c r="C91" s="433"/>
      <c r="D91" s="434" t="s">
        <v>308</v>
      </c>
      <c r="E91" s="440" t="s">
        <v>309</v>
      </c>
      <c r="F91" s="430" t="s">
        <v>310</v>
      </c>
      <c r="G91" s="430" t="s">
        <v>311</v>
      </c>
      <c r="H91" s="422"/>
      <c r="I91" s="422" t="s">
        <v>8</v>
      </c>
      <c r="J91" s="425"/>
      <c r="K91" s="425"/>
      <c r="L91" s="462"/>
      <c r="M91" s="462"/>
      <c r="N91" s="462"/>
      <c r="O91" s="462"/>
      <c r="P91" s="462"/>
      <c r="Q91" s="462"/>
    </row>
    <row r="92" s="393" customFormat="1" ht="22" customHeight="1" spans="2:17">
      <c r="B92" s="422">
        <v>86</v>
      </c>
      <c r="C92" s="433"/>
      <c r="D92" s="445"/>
      <c r="E92" s="440" t="s">
        <v>189</v>
      </c>
      <c r="F92" s="430" t="s">
        <v>310</v>
      </c>
      <c r="G92" s="430" t="s">
        <v>311</v>
      </c>
      <c r="H92" s="422"/>
      <c r="I92" s="422" t="s">
        <v>8</v>
      </c>
      <c r="J92" s="425"/>
      <c r="K92" s="425"/>
      <c r="L92" s="462"/>
      <c r="M92" s="462"/>
      <c r="N92" s="462"/>
      <c r="O92" s="462"/>
      <c r="P92" s="462"/>
      <c r="Q92" s="462"/>
    </row>
    <row r="93" s="393" customFormat="1" ht="22" customHeight="1" spans="2:17">
      <c r="B93" s="422">
        <v>87</v>
      </c>
      <c r="C93" s="433"/>
      <c r="D93" s="445"/>
      <c r="E93" s="484" t="s">
        <v>312</v>
      </c>
      <c r="F93" s="430" t="s">
        <v>313</v>
      </c>
      <c r="G93" s="430" t="s">
        <v>314</v>
      </c>
      <c r="H93" s="422"/>
      <c r="I93" s="422" t="s">
        <v>8</v>
      </c>
      <c r="J93" s="425"/>
      <c r="K93" s="425"/>
      <c r="L93" s="462"/>
      <c r="M93" s="462"/>
      <c r="N93" s="462"/>
      <c r="O93" s="462"/>
      <c r="P93" s="462"/>
      <c r="Q93" s="462"/>
    </row>
    <row r="94" s="393" customFormat="1" ht="22" customHeight="1" spans="2:17">
      <c r="B94" s="422">
        <v>88</v>
      </c>
      <c r="C94" s="433"/>
      <c r="D94" s="445"/>
      <c r="E94" s="485" t="s">
        <v>315</v>
      </c>
      <c r="F94" s="430" t="s">
        <v>313</v>
      </c>
      <c r="G94" s="430" t="s">
        <v>314</v>
      </c>
      <c r="H94" s="422"/>
      <c r="I94" s="422" t="s">
        <v>8</v>
      </c>
      <c r="J94" s="425"/>
      <c r="K94" s="425"/>
      <c r="L94" s="462"/>
      <c r="M94" s="462"/>
      <c r="N94" s="462"/>
      <c r="O94" s="462"/>
      <c r="P94" s="462"/>
      <c r="Q94" s="462"/>
    </row>
    <row r="95" s="393" customFormat="1" ht="22" customHeight="1" spans="2:17">
      <c r="B95" s="422">
        <v>89</v>
      </c>
      <c r="C95" s="433"/>
      <c r="D95" s="445"/>
      <c r="E95" s="440" t="s">
        <v>316</v>
      </c>
      <c r="F95" s="430" t="s">
        <v>317</v>
      </c>
      <c r="G95" s="436" t="s">
        <v>318</v>
      </c>
      <c r="H95" s="422"/>
      <c r="I95" s="422" t="s">
        <v>8</v>
      </c>
      <c r="J95" s="425"/>
      <c r="K95" s="425"/>
      <c r="L95" s="462"/>
      <c r="M95" s="462"/>
      <c r="N95" s="462"/>
      <c r="O95" s="462"/>
      <c r="P95" s="462"/>
      <c r="Q95" s="462"/>
    </row>
    <row r="96" s="393" customFormat="1" ht="22" customHeight="1" spans="2:17">
      <c r="B96" s="422">
        <v>90</v>
      </c>
      <c r="C96" s="433"/>
      <c r="D96" s="445"/>
      <c r="E96" s="440" t="s">
        <v>319</v>
      </c>
      <c r="F96" s="430" t="s">
        <v>317</v>
      </c>
      <c r="G96" s="436" t="s">
        <v>320</v>
      </c>
      <c r="H96" s="422"/>
      <c r="I96" s="422" t="s">
        <v>8</v>
      </c>
      <c r="J96" s="425"/>
      <c r="K96" s="425"/>
      <c r="L96" s="462"/>
      <c r="M96" s="462"/>
      <c r="N96" s="462"/>
      <c r="O96" s="462"/>
      <c r="P96" s="462"/>
      <c r="Q96" s="462"/>
    </row>
    <row r="97" s="393" customFormat="1" ht="22" customHeight="1" spans="2:17">
      <c r="B97" s="422">
        <v>91</v>
      </c>
      <c r="C97" s="433"/>
      <c r="D97" s="434" t="s">
        <v>321</v>
      </c>
      <c r="E97" s="425" t="s">
        <v>322</v>
      </c>
      <c r="F97" s="425" t="s">
        <v>323</v>
      </c>
      <c r="G97" s="430" t="s">
        <v>324</v>
      </c>
      <c r="H97" s="422"/>
      <c r="I97" s="422" t="s">
        <v>8</v>
      </c>
      <c r="J97" s="425"/>
      <c r="K97" s="425"/>
      <c r="L97" s="462"/>
      <c r="M97" s="462"/>
      <c r="N97" s="462"/>
      <c r="O97" s="462"/>
      <c r="P97" s="462"/>
      <c r="Q97" s="462"/>
    </row>
    <row r="98" s="393" customFormat="1" ht="22" customHeight="1" spans="2:17">
      <c r="B98" s="422">
        <v>92</v>
      </c>
      <c r="C98" s="433"/>
      <c r="D98" s="435"/>
      <c r="E98" s="425"/>
      <c r="F98" s="425" t="s">
        <v>325</v>
      </c>
      <c r="G98" s="430" t="s">
        <v>324</v>
      </c>
      <c r="H98" s="422"/>
      <c r="I98" s="422" t="s">
        <v>8</v>
      </c>
      <c r="J98" s="425"/>
      <c r="K98" s="425"/>
      <c r="L98" s="462"/>
      <c r="M98" s="462"/>
      <c r="N98" s="462"/>
      <c r="O98" s="462"/>
      <c r="P98" s="462"/>
      <c r="Q98" s="462"/>
    </row>
    <row r="99" s="393" customFormat="1" ht="22" customHeight="1" spans="2:17">
      <c r="B99" s="422">
        <v>93</v>
      </c>
      <c r="C99" s="433"/>
      <c r="D99" s="435"/>
      <c r="E99" s="425" t="s">
        <v>326</v>
      </c>
      <c r="F99" s="425" t="s">
        <v>327</v>
      </c>
      <c r="G99" s="430" t="s">
        <v>324</v>
      </c>
      <c r="H99" s="422"/>
      <c r="I99" s="422" t="s">
        <v>8</v>
      </c>
      <c r="J99" s="425"/>
      <c r="K99" s="425"/>
      <c r="L99" s="462"/>
      <c r="M99" s="462"/>
      <c r="N99" s="462"/>
      <c r="O99" s="462"/>
      <c r="P99" s="462"/>
      <c r="Q99" s="462"/>
    </row>
    <row r="100" s="393" customFormat="1" ht="22" customHeight="1" spans="2:17">
      <c r="B100" s="422">
        <v>94</v>
      </c>
      <c r="C100" s="433"/>
      <c r="D100" s="435"/>
      <c r="E100" s="425"/>
      <c r="F100" s="425" t="s">
        <v>328</v>
      </c>
      <c r="G100" s="430" t="s">
        <v>324</v>
      </c>
      <c r="H100" s="422"/>
      <c r="I100" s="422" t="s">
        <v>8</v>
      </c>
      <c r="J100" s="425"/>
      <c r="K100" s="425"/>
      <c r="L100" s="462"/>
      <c r="M100" s="462"/>
      <c r="N100" s="462"/>
      <c r="O100" s="462"/>
      <c r="P100" s="462"/>
      <c r="Q100" s="462"/>
    </row>
    <row r="101" s="393" customFormat="1" ht="22" customHeight="1" spans="2:17">
      <c r="B101" s="422">
        <v>95</v>
      </c>
      <c r="C101" s="433"/>
      <c r="D101" s="435"/>
      <c r="E101" s="440" t="s">
        <v>329</v>
      </c>
      <c r="F101" s="425" t="s">
        <v>330</v>
      </c>
      <c r="G101" s="430" t="s">
        <v>324</v>
      </c>
      <c r="H101" s="422"/>
      <c r="I101" s="422" t="s">
        <v>8</v>
      </c>
      <c r="J101" s="425"/>
      <c r="K101" s="425"/>
      <c r="L101" s="462"/>
      <c r="M101" s="462"/>
      <c r="N101" s="462"/>
      <c r="O101" s="462"/>
      <c r="P101" s="462"/>
      <c r="Q101" s="462"/>
    </row>
    <row r="102" s="393" customFormat="1" ht="22" customHeight="1" spans="2:17">
      <c r="B102" s="422">
        <v>96</v>
      </c>
      <c r="C102" s="422" t="s">
        <v>331</v>
      </c>
      <c r="D102" s="449" t="s">
        <v>332</v>
      </c>
      <c r="E102" s="440" t="s">
        <v>333</v>
      </c>
      <c r="F102" s="430" t="s">
        <v>334</v>
      </c>
      <c r="G102" s="430" t="s">
        <v>335</v>
      </c>
      <c r="H102" s="422"/>
      <c r="I102" s="422" t="s">
        <v>8</v>
      </c>
      <c r="J102" s="425"/>
      <c r="K102" s="425"/>
      <c r="L102" s="462"/>
      <c r="M102" s="462"/>
      <c r="N102" s="462"/>
      <c r="O102" s="462"/>
      <c r="P102" s="462"/>
      <c r="Q102" s="462"/>
    </row>
    <row r="103" s="393" customFormat="1" ht="22" customHeight="1" spans="2:17">
      <c r="B103" s="422">
        <v>97</v>
      </c>
      <c r="C103" s="422"/>
      <c r="D103" s="448"/>
      <c r="E103" s="442" t="s">
        <v>117</v>
      </c>
      <c r="F103" s="430" t="s">
        <v>336</v>
      </c>
      <c r="G103" s="430" t="s">
        <v>337</v>
      </c>
      <c r="H103" s="422"/>
      <c r="I103" s="422" t="s">
        <v>8</v>
      </c>
      <c r="J103" s="425"/>
      <c r="K103" s="425"/>
      <c r="L103" s="462"/>
      <c r="M103" s="462"/>
      <c r="N103" s="462"/>
      <c r="O103" s="462"/>
      <c r="P103" s="462"/>
      <c r="Q103" s="462"/>
    </row>
    <row r="104" s="394" customFormat="1" ht="22" customHeight="1" spans="2:11">
      <c r="B104" s="422">
        <v>98</v>
      </c>
      <c r="C104" s="422"/>
      <c r="D104" s="440" t="s">
        <v>338</v>
      </c>
      <c r="E104" s="425" t="s">
        <v>339</v>
      </c>
      <c r="F104" s="430" t="s">
        <v>340</v>
      </c>
      <c r="G104" s="430" t="s">
        <v>341</v>
      </c>
      <c r="H104" s="422" t="s">
        <v>281</v>
      </c>
      <c r="I104" s="422" t="s">
        <v>8</v>
      </c>
      <c r="J104" s="425"/>
      <c r="K104" s="425"/>
    </row>
    <row r="105" s="394" customFormat="1" ht="22" customHeight="1" spans="2:11">
      <c r="B105" s="422">
        <v>99</v>
      </c>
      <c r="C105" s="422"/>
      <c r="D105" s="440"/>
      <c r="E105" s="425"/>
      <c r="F105" s="430" t="s">
        <v>342</v>
      </c>
      <c r="G105" s="430" t="s">
        <v>343</v>
      </c>
      <c r="H105" s="422" t="s">
        <v>344</v>
      </c>
      <c r="I105" s="422" t="s">
        <v>8</v>
      </c>
      <c r="J105" s="425"/>
      <c r="K105" s="425"/>
    </row>
    <row r="106" s="394" customFormat="1" ht="22" customHeight="1" spans="2:11">
      <c r="B106" s="422">
        <v>100</v>
      </c>
      <c r="C106" s="422"/>
      <c r="D106" s="440"/>
      <c r="E106" s="425"/>
      <c r="F106" s="430" t="s">
        <v>345</v>
      </c>
      <c r="G106" s="430" t="s">
        <v>346</v>
      </c>
      <c r="H106" s="422" t="s">
        <v>344</v>
      </c>
      <c r="I106" s="422" t="s">
        <v>8</v>
      </c>
      <c r="J106" s="425"/>
      <c r="K106" s="425"/>
    </row>
    <row r="107" s="393" customFormat="1" ht="22" customHeight="1" spans="2:17">
      <c r="B107" s="422">
        <v>101</v>
      </c>
      <c r="C107" s="422"/>
      <c r="D107" s="446" t="s">
        <v>347</v>
      </c>
      <c r="E107" s="486" t="s">
        <v>348</v>
      </c>
      <c r="F107" s="430" t="s">
        <v>349</v>
      </c>
      <c r="G107" s="430" t="s">
        <v>350</v>
      </c>
      <c r="H107" s="422"/>
      <c r="I107" s="422" t="s">
        <v>8</v>
      </c>
      <c r="J107" s="425"/>
      <c r="K107" s="425"/>
      <c r="L107" s="462"/>
      <c r="M107" s="462"/>
      <c r="N107" s="462"/>
      <c r="O107" s="462"/>
      <c r="P107" s="462"/>
      <c r="Q107" s="462"/>
    </row>
    <row r="108" s="393" customFormat="1" ht="22" customHeight="1" spans="2:17">
      <c r="B108" s="422">
        <v>102</v>
      </c>
      <c r="C108" s="422"/>
      <c r="D108" s="449" t="s">
        <v>351</v>
      </c>
      <c r="E108" s="487" t="s">
        <v>352</v>
      </c>
      <c r="F108" s="430" t="s">
        <v>353</v>
      </c>
      <c r="G108" s="430" t="s">
        <v>354</v>
      </c>
      <c r="H108" s="422" t="s">
        <v>355</v>
      </c>
      <c r="I108" s="422" t="s">
        <v>8</v>
      </c>
      <c r="J108" s="425"/>
      <c r="K108" s="425"/>
      <c r="L108" s="462"/>
      <c r="M108" s="462"/>
      <c r="N108" s="462"/>
      <c r="O108" s="462"/>
      <c r="P108" s="462"/>
      <c r="Q108" s="462"/>
    </row>
    <row r="109" s="393" customFormat="1" ht="22" customHeight="1" spans="2:17">
      <c r="B109" s="422">
        <v>103</v>
      </c>
      <c r="C109" s="422"/>
      <c r="D109" s="448"/>
      <c r="E109" s="486"/>
      <c r="F109" s="430" t="s">
        <v>356</v>
      </c>
      <c r="G109" s="430" t="s">
        <v>354</v>
      </c>
      <c r="H109" s="422" t="s">
        <v>120</v>
      </c>
      <c r="I109" s="422" t="s">
        <v>8</v>
      </c>
      <c r="J109" s="425"/>
      <c r="K109" s="425"/>
      <c r="L109" s="462"/>
      <c r="M109" s="462"/>
      <c r="N109" s="462"/>
      <c r="O109" s="462"/>
      <c r="P109" s="462"/>
      <c r="Q109" s="462"/>
    </row>
    <row r="110" s="393" customFormat="1" ht="22" customHeight="1" spans="2:17">
      <c r="B110" s="422">
        <v>104</v>
      </c>
      <c r="C110" s="422"/>
      <c r="D110" s="449" t="s">
        <v>357</v>
      </c>
      <c r="E110" s="442" t="s">
        <v>117</v>
      </c>
      <c r="F110" s="430" t="s">
        <v>358</v>
      </c>
      <c r="G110" s="430" t="s">
        <v>359</v>
      </c>
      <c r="H110" s="422"/>
      <c r="I110" s="422" t="s">
        <v>8</v>
      </c>
      <c r="J110" s="425"/>
      <c r="K110" s="425"/>
      <c r="L110" s="462"/>
      <c r="M110" s="462"/>
      <c r="N110" s="462"/>
      <c r="O110" s="462"/>
      <c r="P110" s="462"/>
      <c r="Q110" s="462"/>
    </row>
    <row r="111" s="393" customFormat="1" ht="22" customHeight="1" spans="2:17">
      <c r="B111" s="422">
        <v>105</v>
      </c>
      <c r="C111" s="422"/>
      <c r="D111" s="451" t="s">
        <v>360</v>
      </c>
      <c r="E111" s="430" t="s">
        <v>117</v>
      </c>
      <c r="F111" s="430" t="s">
        <v>361</v>
      </c>
      <c r="G111" s="430" t="s">
        <v>362</v>
      </c>
      <c r="H111" s="422"/>
      <c r="I111" s="422" t="s">
        <v>8</v>
      </c>
      <c r="J111" s="425"/>
      <c r="K111" s="425"/>
      <c r="L111" s="462"/>
      <c r="M111" s="462"/>
      <c r="N111" s="462"/>
      <c r="O111" s="462"/>
      <c r="P111" s="462"/>
      <c r="Q111" s="462"/>
    </row>
    <row r="112" s="393" customFormat="1" ht="22" customHeight="1" spans="2:17">
      <c r="B112" s="422">
        <v>106</v>
      </c>
      <c r="C112" s="422"/>
      <c r="D112" s="451" t="s">
        <v>363</v>
      </c>
      <c r="E112" s="430" t="s">
        <v>117</v>
      </c>
      <c r="F112" s="430" t="s">
        <v>364</v>
      </c>
      <c r="G112" s="430" t="s">
        <v>365</v>
      </c>
      <c r="H112" s="422"/>
      <c r="I112" s="422" t="s">
        <v>8</v>
      </c>
      <c r="J112" s="425"/>
      <c r="K112" s="425"/>
      <c r="L112" s="462"/>
      <c r="M112" s="462"/>
      <c r="N112" s="462"/>
      <c r="O112" s="462"/>
      <c r="P112" s="462"/>
      <c r="Q112" s="462"/>
    </row>
    <row r="113" s="393" customFormat="1" ht="22" customHeight="1" spans="2:17">
      <c r="B113" s="422">
        <v>107</v>
      </c>
      <c r="C113" s="423" t="s">
        <v>366</v>
      </c>
      <c r="D113" s="432" t="s">
        <v>366</v>
      </c>
      <c r="E113" s="439" t="s">
        <v>367</v>
      </c>
      <c r="F113" s="430" t="s">
        <v>368</v>
      </c>
      <c r="G113" s="430" t="s">
        <v>369</v>
      </c>
      <c r="H113" s="422" t="s">
        <v>370</v>
      </c>
      <c r="I113" s="422" t="s">
        <v>8</v>
      </c>
      <c r="J113" s="425"/>
      <c r="K113" s="425"/>
      <c r="L113" s="462"/>
      <c r="M113" s="462"/>
      <c r="N113" s="462"/>
      <c r="O113" s="462"/>
      <c r="P113" s="462"/>
      <c r="Q113" s="462"/>
    </row>
    <row r="114" s="393" customFormat="1" ht="22" customHeight="1" spans="2:17">
      <c r="B114" s="422">
        <v>108</v>
      </c>
      <c r="C114" s="423"/>
      <c r="D114" s="432"/>
      <c r="E114" s="423"/>
      <c r="F114" s="425" t="s">
        <v>371</v>
      </c>
      <c r="G114" s="430"/>
      <c r="H114" s="422"/>
      <c r="I114" s="422" t="s">
        <v>8</v>
      </c>
      <c r="J114" s="425"/>
      <c r="K114" s="425"/>
      <c r="L114" s="462"/>
      <c r="M114" s="462"/>
      <c r="N114" s="462"/>
      <c r="O114" s="462"/>
      <c r="P114" s="462"/>
      <c r="Q114" s="462"/>
    </row>
    <row r="115" s="393" customFormat="1" ht="22" customHeight="1" spans="2:17">
      <c r="B115" s="422">
        <v>109</v>
      </c>
      <c r="C115" s="423"/>
      <c r="D115" s="432"/>
      <c r="E115" s="423"/>
      <c r="F115" s="425" t="s">
        <v>372</v>
      </c>
      <c r="G115" s="430"/>
      <c r="H115" s="422"/>
      <c r="I115" s="422" t="s">
        <v>8</v>
      </c>
      <c r="J115" s="425"/>
      <c r="K115" s="425"/>
      <c r="L115" s="462"/>
      <c r="M115" s="462"/>
      <c r="N115" s="462"/>
      <c r="O115" s="462"/>
      <c r="P115" s="462"/>
      <c r="Q115" s="462"/>
    </row>
    <row r="116" s="393" customFormat="1" ht="22" customHeight="1" spans="2:17">
      <c r="B116" s="422">
        <v>110</v>
      </c>
      <c r="C116" s="423"/>
      <c r="D116" s="432"/>
      <c r="E116" s="423"/>
      <c r="F116" s="425" t="s">
        <v>373</v>
      </c>
      <c r="G116" s="430"/>
      <c r="H116" s="422"/>
      <c r="I116" s="422" t="s">
        <v>8</v>
      </c>
      <c r="J116" s="425"/>
      <c r="K116" s="425"/>
      <c r="L116" s="462"/>
      <c r="M116" s="462"/>
      <c r="N116" s="462"/>
      <c r="O116" s="462"/>
      <c r="P116" s="462"/>
      <c r="Q116" s="462"/>
    </row>
    <row r="117" s="393" customFormat="1" ht="22" customHeight="1" spans="2:17">
      <c r="B117" s="422">
        <v>111</v>
      </c>
      <c r="C117" s="428"/>
      <c r="D117" s="432" t="s">
        <v>374</v>
      </c>
      <c r="E117" s="428"/>
      <c r="F117" s="425" t="s">
        <v>374</v>
      </c>
      <c r="G117" s="430"/>
      <c r="H117" s="422"/>
      <c r="I117" s="422" t="s">
        <v>8</v>
      </c>
      <c r="J117" s="425"/>
      <c r="K117" s="425"/>
      <c r="L117" s="462"/>
      <c r="M117" s="462"/>
      <c r="N117" s="462"/>
      <c r="O117" s="462"/>
      <c r="P117" s="462"/>
      <c r="Q117" s="462"/>
    </row>
    <row r="118" s="393" customFormat="1" ht="22" customHeight="1" spans="2:17">
      <c r="B118" s="422">
        <v>112</v>
      </c>
      <c r="C118" s="422" t="s">
        <v>375</v>
      </c>
      <c r="D118" s="432" t="s">
        <v>376</v>
      </c>
      <c r="E118" s="425" t="s">
        <v>377</v>
      </c>
      <c r="F118" s="430" t="s">
        <v>378</v>
      </c>
      <c r="G118" s="430" t="s">
        <v>379</v>
      </c>
      <c r="H118" s="482"/>
      <c r="I118" s="422" t="s">
        <v>8</v>
      </c>
      <c r="J118" s="425"/>
      <c r="K118" s="425"/>
      <c r="L118" s="462"/>
      <c r="M118" s="462"/>
      <c r="N118" s="462"/>
      <c r="O118" s="462"/>
      <c r="P118" s="462"/>
      <c r="Q118" s="462"/>
    </row>
    <row r="119" s="393" customFormat="1" ht="22" customHeight="1" spans="2:17">
      <c r="B119" s="422">
        <v>113</v>
      </c>
      <c r="C119" s="488" t="s">
        <v>380</v>
      </c>
      <c r="D119" s="489" t="s">
        <v>381</v>
      </c>
      <c r="E119" s="490" t="s">
        <v>41</v>
      </c>
      <c r="F119" s="491" t="s">
        <v>382</v>
      </c>
      <c r="G119" s="491" t="s">
        <v>383</v>
      </c>
      <c r="H119" s="422"/>
      <c r="I119" s="422" t="s">
        <v>8</v>
      </c>
      <c r="J119" s="464"/>
      <c r="K119" s="465"/>
      <c r="L119" s="462"/>
      <c r="M119" s="462"/>
      <c r="N119" s="462"/>
      <c r="O119" s="462"/>
      <c r="P119" s="462"/>
      <c r="Q119" s="462"/>
    </row>
    <row r="120" s="393" customFormat="1" ht="22" customHeight="1" spans="2:17">
      <c r="B120" s="422">
        <v>114</v>
      </c>
      <c r="C120" s="492"/>
      <c r="D120" s="489" t="s">
        <v>384</v>
      </c>
      <c r="E120" s="490" t="s">
        <v>385</v>
      </c>
      <c r="F120" s="491" t="s">
        <v>386</v>
      </c>
      <c r="G120" s="491" t="s">
        <v>387</v>
      </c>
      <c r="H120" s="422"/>
      <c r="I120" s="422" t="s">
        <v>8</v>
      </c>
      <c r="J120" s="425"/>
      <c r="K120" s="425"/>
      <c r="L120" s="462"/>
      <c r="M120" s="462"/>
      <c r="N120" s="462"/>
      <c r="O120" s="462"/>
      <c r="P120" s="462"/>
      <c r="Q120" s="462"/>
    </row>
    <row r="121" s="393" customFormat="1" ht="22" customHeight="1" spans="2:17">
      <c r="B121" s="422">
        <v>115</v>
      </c>
      <c r="C121" s="492"/>
      <c r="D121" s="489" t="s">
        <v>388</v>
      </c>
      <c r="E121" s="490" t="s">
        <v>385</v>
      </c>
      <c r="F121" s="491" t="s">
        <v>389</v>
      </c>
      <c r="G121" s="491" t="s">
        <v>387</v>
      </c>
      <c r="H121" s="422"/>
      <c r="I121" s="422" t="s">
        <v>8</v>
      </c>
      <c r="J121" s="425"/>
      <c r="K121" s="425"/>
      <c r="L121" s="462"/>
      <c r="M121" s="462"/>
      <c r="N121" s="462"/>
      <c r="O121" s="462"/>
      <c r="P121" s="462"/>
      <c r="Q121" s="462"/>
    </row>
    <row r="122" s="393" customFormat="1" ht="22" customHeight="1" spans="2:17">
      <c r="B122" s="422">
        <v>116</v>
      </c>
      <c r="C122" s="492"/>
      <c r="D122" s="489" t="s">
        <v>390</v>
      </c>
      <c r="E122" s="490" t="s">
        <v>391</v>
      </c>
      <c r="F122" s="491" t="s">
        <v>389</v>
      </c>
      <c r="G122" s="491" t="s">
        <v>387</v>
      </c>
      <c r="H122" s="422"/>
      <c r="I122" s="422" t="s">
        <v>8</v>
      </c>
      <c r="J122" s="425"/>
      <c r="K122" s="425"/>
      <c r="L122" s="462"/>
      <c r="M122" s="462"/>
      <c r="N122" s="462"/>
      <c r="O122" s="462"/>
      <c r="P122" s="462"/>
      <c r="Q122" s="462"/>
    </row>
    <row r="123" s="393" customFormat="1" ht="22" customHeight="1" spans="2:17">
      <c r="B123" s="422">
        <v>117</v>
      </c>
      <c r="C123" s="492"/>
      <c r="D123" s="489" t="s">
        <v>392</v>
      </c>
      <c r="E123" s="490" t="s">
        <v>393</v>
      </c>
      <c r="F123" s="491" t="s">
        <v>393</v>
      </c>
      <c r="G123" s="491" t="s">
        <v>394</v>
      </c>
      <c r="H123" s="422"/>
      <c r="I123" s="422" t="s">
        <v>8</v>
      </c>
      <c r="J123" s="499" t="s">
        <v>395</v>
      </c>
      <c r="K123" s="500"/>
      <c r="L123" s="462"/>
      <c r="M123" s="462"/>
      <c r="N123" s="462"/>
      <c r="O123" s="462"/>
      <c r="P123" s="462"/>
      <c r="Q123" s="462"/>
    </row>
    <row r="124" s="393" customFormat="1" ht="22" customHeight="1" spans="2:17">
      <c r="B124" s="422">
        <v>118</v>
      </c>
      <c r="C124" s="492"/>
      <c r="D124" s="489" t="s">
        <v>396</v>
      </c>
      <c r="E124" s="490"/>
      <c r="F124" s="491" t="s">
        <v>397</v>
      </c>
      <c r="G124" s="491" t="s">
        <v>398</v>
      </c>
      <c r="H124" s="422"/>
      <c r="I124" s="422" t="s">
        <v>8</v>
      </c>
      <c r="J124" s="425"/>
      <c r="K124" s="425"/>
      <c r="L124" s="462"/>
      <c r="M124" s="462"/>
      <c r="N124" s="462"/>
      <c r="O124" s="462"/>
      <c r="P124" s="462"/>
      <c r="Q124" s="462"/>
    </row>
    <row r="125" s="393" customFormat="1" ht="22" customHeight="1" spans="2:17">
      <c r="B125" s="422">
        <v>119</v>
      </c>
      <c r="C125" s="439" t="s">
        <v>399</v>
      </c>
      <c r="D125" s="432" t="s">
        <v>400</v>
      </c>
      <c r="E125" s="425" t="s">
        <v>401</v>
      </c>
      <c r="F125" s="425" t="s">
        <v>402</v>
      </c>
      <c r="G125" s="425" t="s">
        <v>403</v>
      </c>
      <c r="H125" s="422"/>
      <c r="I125" s="422" t="s">
        <v>8</v>
      </c>
      <c r="J125" s="425"/>
      <c r="K125" s="425"/>
      <c r="L125" s="462"/>
      <c r="M125" s="462"/>
      <c r="N125" s="462"/>
      <c r="O125" s="462"/>
      <c r="P125" s="462"/>
      <c r="Q125" s="462"/>
    </row>
    <row r="126" s="393" customFormat="1" ht="22" customHeight="1" spans="2:17">
      <c r="B126" s="422">
        <v>120</v>
      </c>
      <c r="C126" s="423"/>
      <c r="D126" s="427" t="s">
        <v>191</v>
      </c>
      <c r="E126" s="425" t="s">
        <v>404</v>
      </c>
      <c r="F126" s="425" t="s">
        <v>405</v>
      </c>
      <c r="G126" s="425" t="s">
        <v>406</v>
      </c>
      <c r="H126" s="422"/>
      <c r="I126" s="422" t="s">
        <v>8</v>
      </c>
      <c r="J126" s="425"/>
      <c r="K126" s="425"/>
      <c r="L126" s="462"/>
      <c r="M126" s="462"/>
      <c r="N126" s="462"/>
      <c r="O126" s="462"/>
      <c r="P126" s="462"/>
      <c r="Q126" s="462"/>
    </row>
    <row r="127" s="393" customFormat="1" ht="22" customHeight="1" spans="2:17">
      <c r="B127" s="422">
        <v>121</v>
      </c>
      <c r="C127" s="423"/>
      <c r="D127" s="427"/>
      <c r="E127" s="425" t="s">
        <v>407</v>
      </c>
      <c r="F127" s="425" t="s">
        <v>408</v>
      </c>
      <c r="G127" s="425" t="s">
        <v>409</v>
      </c>
      <c r="H127" s="422"/>
      <c r="I127" s="422" t="s">
        <v>8</v>
      </c>
      <c r="J127" s="425"/>
      <c r="K127" s="425"/>
      <c r="L127" s="462"/>
      <c r="M127" s="462"/>
      <c r="N127" s="462"/>
      <c r="O127" s="462"/>
      <c r="P127" s="462"/>
      <c r="Q127" s="462"/>
    </row>
    <row r="128" s="393" customFormat="1" ht="22" customHeight="1" spans="2:17">
      <c r="B128" s="422">
        <v>122</v>
      </c>
      <c r="C128" s="423"/>
      <c r="D128" s="427"/>
      <c r="E128" s="425" t="s">
        <v>410</v>
      </c>
      <c r="F128" s="425" t="s">
        <v>411</v>
      </c>
      <c r="G128" s="425" t="s">
        <v>412</v>
      </c>
      <c r="H128" s="422"/>
      <c r="I128" s="422" t="s">
        <v>8</v>
      </c>
      <c r="J128" s="425"/>
      <c r="K128" s="425"/>
      <c r="L128" s="462"/>
      <c r="M128" s="462"/>
      <c r="N128" s="462"/>
      <c r="O128" s="462"/>
      <c r="P128" s="462"/>
      <c r="Q128" s="462"/>
    </row>
    <row r="129" s="393" customFormat="1" ht="22" customHeight="1" spans="2:17">
      <c r="B129" s="422">
        <v>123</v>
      </c>
      <c r="C129" s="423"/>
      <c r="D129" s="432" t="s">
        <v>413</v>
      </c>
      <c r="E129" s="425" t="s">
        <v>414</v>
      </c>
      <c r="F129" s="425" t="s">
        <v>415</v>
      </c>
      <c r="G129" s="425" t="s">
        <v>416</v>
      </c>
      <c r="H129" s="422"/>
      <c r="I129" s="422" t="s">
        <v>8</v>
      </c>
      <c r="J129" s="425"/>
      <c r="K129" s="425"/>
      <c r="L129" s="462"/>
      <c r="M129" s="462"/>
      <c r="N129" s="462"/>
      <c r="O129" s="462"/>
      <c r="P129" s="462"/>
      <c r="Q129" s="462"/>
    </row>
    <row r="130" s="393" customFormat="1" ht="22" customHeight="1" spans="2:17">
      <c r="B130" s="422">
        <v>124</v>
      </c>
      <c r="C130" s="423"/>
      <c r="D130" s="432" t="s">
        <v>417</v>
      </c>
      <c r="E130" s="425" t="s">
        <v>401</v>
      </c>
      <c r="F130" s="425" t="s">
        <v>418</v>
      </c>
      <c r="G130" s="425" t="s">
        <v>419</v>
      </c>
      <c r="H130" s="422"/>
      <c r="I130" s="422" t="s">
        <v>8</v>
      </c>
      <c r="J130" s="425"/>
      <c r="K130" s="425"/>
      <c r="L130" s="462"/>
      <c r="M130" s="462"/>
      <c r="N130" s="462"/>
      <c r="O130" s="462"/>
      <c r="P130" s="462"/>
      <c r="Q130" s="462"/>
    </row>
    <row r="131" s="393" customFormat="1" ht="22" customHeight="1" spans="2:17">
      <c r="B131" s="422">
        <v>125</v>
      </c>
      <c r="C131" s="423"/>
      <c r="D131" s="432" t="s">
        <v>420</v>
      </c>
      <c r="E131" s="425" t="s">
        <v>421</v>
      </c>
      <c r="F131" s="425" t="s">
        <v>422</v>
      </c>
      <c r="G131" s="425" t="s">
        <v>423</v>
      </c>
      <c r="H131" s="422"/>
      <c r="I131" s="422" t="s">
        <v>8</v>
      </c>
      <c r="J131" s="425"/>
      <c r="K131" s="425"/>
      <c r="L131" s="462"/>
      <c r="M131" s="462"/>
      <c r="N131" s="462"/>
      <c r="O131" s="462"/>
      <c r="P131" s="462"/>
      <c r="Q131" s="462"/>
    </row>
    <row r="132" s="393" customFormat="1" ht="22" customHeight="1" spans="2:17">
      <c r="B132" s="422">
        <v>126</v>
      </c>
      <c r="C132" s="422" t="s">
        <v>424</v>
      </c>
      <c r="D132" s="432" t="s">
        <v>424</v>
      </c>
      <c r="E132" s="425" t="s">
        <v>425</v>
      </c>
      <c r="F132" s="430" t="s">
        <v>426</v>
      </c>
      <c r="G132" s="430" t="s">
        <v>427</v>
      </c>
      <c r="H132" s="422"/>
      <c r="I132" s="422" t="s">
        <v>8</v>
      </c>
      <c r="J132" s="425"/>
      <c r="K132" s="425"/>
      <c r="L132" s="462"/>
      <c r="M132" s="462"/>
      <c r="N132" s="462"/>
      <c r="O132" s="462"/>
      <c r="P132" s="462"/>
      <c r="Q132" s="462"/>
    </row>
    <row r="133" s="393" customFormat="1" ht="22" customHeight="1" spans="2:17">
      <c r="B133" s="422">
        <v>127</v>
      </c>
      <c r="C133" s="422" t="s">
        <v>428</v>
      </c>
      <c r="D133" s="432" t="s">
        <v>429</v>
      </c>
      <c r="E133" s="425" t="s">
        <v>430</v>
      </c>
      <c r="F133" s="430" t="s">
        <v>431</v>
      </c>
      <c r="G133" s="501" t="s">
        <v>432</v>
      </c>
      <c r="H133" s="422"/>
      <c r="I133" s="422" t="s">
        <v>8</v>
      </c>
      <c r="J133" s="425"/>
      <c r="K133" s="425"/>
      <c r="L133" s="462"/>
      <c r="M133" s="462"/>
      <c r="N133" s="462"/>
      <c r="O133" s="462"/>
      <c r="P133" s="462"/>
      <c r="Q133" s="462"/>
    </row>
    <row r="134" s="393" customFormat="1" ht="22" customHeight="1" spans="2:17">
      <c r="B134" s="422">
        <v>128</v>
      </c>
      <c r="C134" s="428" t="s">
        <v>433</v>
      </c>
      <c r="D134" s="429" t="s">
        <v>434</v>
      </c>
      <c r="E134" s="437" t="s">
        <v>435</v>
      </c>
      <c r="F134" s="437" t="s">
        <v>436</v>
      </c>
      <c r="G134" s="437" t="s">
        <v>437</v>
      </c>
      <c r="H134" s="439"/>
      <c r="I134" s="422" t="s">
        <v>8</v>
      </c>
      <c r="J134" s="434"/>
      <c r="K134" s="434"/>
      <c r="L134" s="462"/>
      <c r="M134" s="462"/>
      <c r="N134" s="462"/>
      <c r="O134" s="462"/>
      <c r="P134" s="462"/>
      <c r="Q134" s="462"/>
    </row>
    <row r="135" s="393" customFormat="1" ht="22" customHeight="1" spans="2:17">
      <c r="B135" s="422">
        <v>129</v>
      </c>
      <c r="C135" s="428" t="s">
        <v>438</v>
      </c>
      <c r="D135" s="437" t="s">
        <v>439</v>
      </c>
      <c r="E135" s="437" t="s">
        <v>435</v>
      </c>
      <c r="F135" s="437" t="s">
        <v>440</v>
      </c>
      <c r="G135" s="502" t="s">
        <v>441</v>
      </c>
      <c r="H135" s="422"/>
      <c r="I135" s="422" t="s">
        <v>8</v>
      </c>
      <c r="J135" s="425"/>
      <c r="K135" s="425"/>
      <c r="L135" s="462"/>
      <c r="M135" s="462"/>
      <c r="N135" s="462"/>
      <c r="O135" s="462"/>
      <c r="P135" s="462"/>
      <c r="Q135" s="462"/>
    </row>
    <row r="136" s="393" customFormat="1" ht="22" customHeight="1" spans="2:17">
      <c r="B136" s="422">
        <v>130</v>
      </c>
      <c r="C136" s="423" t="s">
        <v>442</v>
      </c>
      <c r="D136" s="437" t="s">
        <v>443</v>
      </c>
      <c r="E136" s="437" t="s">
        <v>444</v>
      </c>
      <c r="F136" s="437" t="s">
        <v>445</v>
      </c>
      <c r="G136" s="502" t="s">
        <v>446</v>
      </c>
      <c r="H136" s="422"/>
      <c r="I136" s="422" t="s">
        <v>8</v>
      </c>
      <c r="J136" s="425"/>
      <c r="K136" s="425"/>
      <c r="L136" s="462"/>
      <c r="M136" s="462"/>
      <c r="N136" s="462"/>
      <c r="O136" s="462"/>
      <c r="P136" s="462"/>
      <c r="Q136" s="462"/>
    </row>
    <row r="137" s="393" customFormat="1" ht="22" customHeight="1" spans="2:17">
      <c r="B137" s="422">
        <v>131</v>
      </c>
      <c r="C137" s="422" t="s">
        <v>447</v>
      </c>
      <c r="D137" s="503" t="s">
        <v>448</v>
      </c>
      <c r="E137" s="425"/>
      <c r="F137" s="425" t="s">
        <v>449</v>
      </c>
      <c r="G137" s="483"/>
      <c r="H137" s="422"/>
      <c r="I137" s="422" t="s">
        <v>8</v>
      </c>
      <c r="J137" s="425"/>
      <c r="K137" s="425"/>
      <c r="L137" s="462"/>
      <c r="M137" s="462"/>
      <c r="N137" s="462"/>
      <c r="O137" s="462"/>
      <c r="P137" s="462"/>
      <c r="Q137" s="462"/>
    </row>
    <row r="138" s="393" customFormat="1" ht="22" customHeight="1" spans="2:17">
      <c r="B138" s="422">
        <v>132</v>
      </c>
      <c r="C138" s="447"/>
      <c r="D138" s="503" t="s">
        <v>450</v>
      </c>
      <c r="E138" s="425"/>
      <c r="F138" s="425" t="s">
        <v>451</v>
      </c>
      <c r="G138" s="483"/>
      <c r="H138" s="422"/>
      <c r="I138" s="422" t="s">
        <v>8</v>
      </c>
      <c r="J138" s="425"/>
      <c r="K138" s="425"/>
      <c r="L138" s="462"/>
      <c r="M138" s="462"/>
      <c r="N138" s="462"/>
      <c r="O138" s="462"/>
      <c r="P138" s="462"/>
      <c r="Q138" s="462"/>
    </row>
    <row r="139" s="393" customFormat="1" ht="22" customHeight="1" spans="2:17">
      <c r="B139" s="422">
        <v>133</v>
      </c>
      <c r="C139" s="447"/>
      <c r="D139" s="503" t="s">
        <v>452</v>
      </c>
      <c r="E139" s="425"/>
      <c r="F139" s="425"/>
      <c r="G139" s="483"/>
      <c r="H139" s="422"/>
      <c r="I139" s="422" t="s">
        <v>8</v>
      </c>
      <c r="J139" s="425"/>
      <c r="K139" s="425"/>
      <c r="L139" s="462"/>
      <c r="M139" s="462"/>
      <c r="N139" s="462"/>
      <c r="O139" s="462"/>
      <c r="P139" s="462"/>
      <c r="Q139" s="462"/>
    </row>
    <row r="140" s="393" customFormat="1" ht="22" customHeight="1" spans="2:17">
      <c r="B140" s="422">
        <v>134</v>
      </c>
      <c r="C140" s="422" t="s">
        <v>453</v>
      </c>
      <c r="D140" s="425" t="s">
        <v>453</v>
      </c>
      <c r="E140" s="425" t="s">
        <v>454</v>
      </c>
      <c r="F140" s="425" t="s">
        <v>455</v>
      </c>
      <c r="G140" s="483" t="s">
        <v>456</v>
      </c>
      <c r="H140" s="422"/>
      <c r="I140" s="422" t="s">
        <v>8</v>
      </c>
      <c r="J140" s="425"/>
      <c r="K140" s="425"/>
      <c r="L140" s="462"/>
      <c r="M140" s="462"/>
      <c r="N140" s="462"/>
      <c r="O140" s="462"/>
      <c r="P140" s="462"/>
      <c r="Q140" s="462"/>
    </row>
    <row r="141" s="393" customFormat="1" ht="22" customHeight="1" spans="2:17">
      <c r="B141" s="422">
        <v>135</v>
      </c>
      <c r="C141" s="504" t="s">
        <v>457</v>
      </c>
      <c r="D141" s="490" t="s">
        <v>458</v>
      </c>
      <c r="E141" s="490" t="s">
        <v>459</v>
      </c>
      <c r="F141" s="490" t="s">
        <v>460</v>
      </c>
      <c r="G141" s="505" t="s">
        <v>461</v>
      </c>
      <c r="H141" s="422"/>
      <c r="I141" s="422" t="s">
        <v>8</v>
      </c>
      <c r="J141" s="425" t="s">
        <v>462</v>
      </c>
      <c r="K141" s="425"/>
      <c r="L141" s="462"/>
      <c r="M141" s="462"/>
      <c r="N141" s="462"/>
      <c r="O141" s="462"/>
      <c r="P141" s="462"/>
      <c r="Q141" s="462"/>
    </row>
    <row r="142" s="393" customFormat="1" ht="22" customHeight="1" spans="2:17">
      <c r="B142" s="422">
        <v>136</v>
      </c>
      <c r="C142" s="506" t="s">
        <v>463</v>
      </c>
      <c r="D142" s="507" t="s">
        <v>463</v>
      </c>
      <c r="E142" s="507"/>
      <c r="F142" s="490" t="s">
        <v>464</v>
      </c>
      <c r="G142" s="505" t="s">
        <v>465</v>
      </c>
      <c r="H142" s="422"/>
      <c r="I142" s="422" t="s">
        <v>8</v>
      </c>
      <c r="J142" s="464"/>
      <c r="K142" s="465"/>
      <c r="L142" s="462"/>
      <c r="M142" s="462"/>
      <c r="N142" s="462"/>
      <c r="O142" s="462"/>
      <c r="P142" s="462"/>
      <c r="Q142" s="462"/>
    </row>
    <row r="143" s="393" customFormat="1" ht="22" customHeight="1" spans="2:17">
      <c r="B143" s="422">
        <v>137</v>
      </c>
      <c r="C143" s="508"/>
      <c r="D143" s="509"/>
      <c r="E143" s="507"/>
      <c r="F143" s="425" t="s">
        <v>466</v>
      </c>
      <c r="G143" s="483" t="s">
        <v>465</v>
      </c>
      <c r="H143" s="422"/>
      <c r="I143" s="422" t="s">
        <v>8</v>
      </c>
      <c r="J143" s="464"/>
      <c r="K143" s="465"/>
      <c r="L143" s="462"/>
      <c r="M143" s="462"/>
      <c r="N143" s="462"/>
      <c r="O143" s="462"/>
      <c r="P143" s="462"/>
      <c r="Q143" s="462"/>
    </row>
    <row r="144" s="395" customFormat="1" ht="22" customHeight="1" spans="2:11">
      <c r="B144" s="422">
        <v>138</v>
      </c>
      <c r="C144" s="422" t="s">
        <v>467</v>
      </c>
      <c r="D144" s="434"/>
      <c r="E144" s="434"/>
      <c r="F144" s="425" t="s">
        <v>468</v>
      </c>
      <c r="G144" s="483" t="s">
        <v>468</v>
      </c>
      <c r="H144" s="422"/>
      <c r="I144" s="422" t="s">
        <v>469</v>
      </c>
      <c r="J144" s="425"/>
      <c r="K144" s="425"/>
    </row>
    <row r="145" s="395" customFormat="1" ht="22" customHeight="1" spans="2:11">
      <c r="B145" s="422">
        <v>139</v>
      </c>
      <c r="C145" s="464" t="s">
        <v>470</v>
      </c>
      <c r="D145" s="425" t="s">
        <v>471</v>
      </c>
      <c r="E145" s="425"/>
      <c r="F145" s="440" t="s">
        <v>472</v>
      </c>
      <c r="G145" s="425" t="s">
        <v>473</v>
      </c>
      <c r="H145" s="425"/>
      <c r="I145" s="422" t="s">
        <v>8</v>
      </c>
      <c r="J145" s="425"/>
      <c r="K145" s="425"/>
    </row>
    <row r="146" s="395" customFormat="1" ht="22" customHeight="1" spans="2:11">
      <c r="B146" s="422">
        <v>140</v>
      </c>
      <c r="C146" s="431" t="s">
        <v>474</v>
      </c>
      <c r="D146" s="434" t="s">
        <v>475</v>
      </c>
      <c r="E146" s="434"/>
      <c r="F146" s="487" t="s">
        <v>476</v>
      </c>
      <c r="G146" s="434" t="s">
        <v>477</v>
      </c>
      <c r="H146" s="434"/>
      <c r="I146" s="422" t="s">
        <v>8</v>
      </c>
      <c r="J146" s="425"/>
      <c r="K146" s="425"/>
    </row>
    <row r="147" s="395" customFormat="1" ht="22" customHeight="1" spans="2:11">
      <c r="B147" s="422">
        <v>141</v>
      </c>
      <c r="C147" s="431" t="s">
        <v>478</v>
      </c>
      <c r="D147" s="434"/>
      <c r="E147" s="434"/>
      <c r="F147" s="487" t="s">
        <v>479</v>
      </c>
      <c r="G147" s="434"/>
      <c r="H147" s="434"/>
      <c r="I147" s="422" t="s">
        <v>8</v>
      </c>
      <c r="J147" s="434"/>
      <c r="K147" s="434"/>
    </row>
    <row r="148" s="395" customFormat="1" ht="22" customHeight="1" spans="2:11">
      <c r="B148" s="422">
        <v>142</v>
      </c>
      <c r="C148" s="510" t="s">
        <v>480</v>
      </c>
      <c r="D148" s="474" t="s">
        <v>481</v>
      </c>
      <c r="E148" s="474"/>
      <c r="F148" s="474"/>
      <c r="G148" s="511"/>
      <c r="H148" s="474"/>
      <c r="I148" s="422" t="s">
        <v>469</v>
      </c>
      <c r="J148" s="474"/>
      <c r="K148" s="474"/>
    </row>
    <row r="149" s="395" customFormat="1" ht="22" customHeight="1" spans="2:11">
      <c r="B149" s="422">
        <v>143</v>
      </c>
      <c r="C149" s="512"/>
      <c r="D149" s="474" t="s">
        <v>482</v>
      </c>
      <c r="E149" s="474"/>
      <c r="F149" s="474" t="s">
        <v>483</v>
      </c>
      <c r="G149" s="511"/>
      <c r="H149" s="474"/>
      <c r="I149" s="422" t="s">
        <v>469</v>
      </c>
      <c r="J149" s="474"/>
      <c r="K149" s="474"/>
    </row>
    <row r="150" s="395" customFormat="1" ht="22" customHeight="1" spans="2:11">
      <c r="B150" s="422">
        <v>144</v>
      </c>
      <c r="C150" s="512"/>
      <c r="D150" s="474" t="s">
        <v>484</v>
      </c>
      <c r="E150" s="474"/>
      <c r="F150" s="474"/>
      <c r="G150" s="511"/>
      <c r="H150" s="474"/>
      <c r="I150" s="422" t="s">
        <v>469</v>
      </c>
      <c r="J150" s="474"/>
      <c r="K150" s="474"/>
    </row>
    <row r="151" s="395" customFormat="1" ht="22" customHeight="1" spans="2:11">
      <c r="B151" s="422">
        <v>145</v>
      </c>
      <c r="C151" s="512"/>
      <c r="D151" s="474" t="s">
        <v>485</v>
      </c>
      <c r="E151" s="474"/>
      <c r="F151" s="474"/>
      <c r="G151" s="511"/>
      <c r="H151" s="474"/>
      <c r="I151" s="422" t="s">
        <v>469</v>
      </c>
      <c r="J151" s="474"/>
      <c r="K151" s="474"/>
    </row>
    <row r="152" s="395" customFormat="1" ht="22" customHeight="1" spans="2:11">
      <c r="B152" s="422">
        <v>146</v>
      </c>
      <c r="C152" s="513"/>
      <c r="D152" s="514" t="s">
        <v>486</v>
      </c>
      <c r="E152" s="514"/>
      <c r="F152" s="514"/>
      <c r="G152" s="515"/>
      <c r="H152" s="514"/>
      <c r="I152" s="422" t="s">
        <v>469</v>
      </c>
      <c r="J152" s="514"/>
      <c r="K152" s="514"/>
    </row>
    <row r="153" s="395" customFormat="1" ht="22" customHeight="1" spans="2:11">
      <c r="B153" s="422">
        <v>147</v>
      </c>
      <c r="C153" s="516" t="s">
        <v>487</v>
      </c>
      <c r="D153" s="517" t="s">
        <v>487</v>
      </c>
      <c r="E153" s="518" t="s">
        <v>488</v>
      </c>
      <c r="F153" s="518" t="s">
        <v>489</v>
      </c>
      <c r="G153" s="518" t="s">
        <v>490</v>
      </c>
      <c r="H153" s="519"/>
      <c r="I153" s="422" t="s">
        <v>469</v>
      </c>
      <c r="J153" s="534"/>
      <c r="K153" s="534"/>
    </row>
    <row r="154" s="395" customFormat="1" ht="22" customHeight="1" spans="2:11">
      <c r="B154" s="422">
        <v>148</v>
      </c>
      <c r="C154" s="516" t="s">
        <v>491</v>
      </c>
      <c r="D154" s="517" t="s">
        <v>491</v>
      </c>
      <c r="E154" s="518" t="s">
        <v>492</v>
      </c>
      <c r="F154" s="518" t="s">
        <v>493</v>
      </c>
      <c r="G154" s="518" t="s">
        <v>494</v>
      </c>
      <c r="H154" s="519"/>
      <c r="I154" s="422" t="s">
        <v>469</v>
      </c>
      <c r="J154" s="534"/>
      <c r="K154" s="534"/>
    </row>
    <row r="155" s="395" customFormat="1" ht="22" customHeight="1" spans="2:11">
      <c r="B155" s="422">
        <v>149</v>
      </c>
      <c r="C155" s="516" t="s">
        <v>495</v>
      </c>
      <c r="D155" s="517" t="s">
        <v>495</v>
      </c>
      <c r="E155" s="518" t="s">
        <v>496</v>
      </c>
      <c r="F155" s="518" t="s">
        <v>497</v>
      </c>
      <c r="G155" s="518" t="s">
        <v>498</v>
      </c>
      <c r="H155" s="519"/>
      <c r="I155" s="422" t="s">
        <v>469</v>
      </c>
      <c r="J155" s="534"/>
      <c r="K155" s="534"/>
    </row>
    <row r="156" s="395" customFormat="1" ht="22" customHeight="1" spans="2:11">
      <c r="B156" s="422">
        <v>150</v>
      </c>
      <c r="C156" s="516" t="s">
        <v>499</v>
      </c>
      <c r="D156" s="517" t="s">
        <v>499</v>
      </c>
      <c r="E156" s="518" t="s">
        <v>500</v>
      </c>
      <c r="F156" s="518" t="s">
        <v>501</v>
      </c>
      <c r="G156" s="518" t="s">
        <v>502</v>
      </c>
      <c r="H156" s="519"/>
      <c r="I156" s="422" t="s">
        <v>469</v>
      </c>
      <c r="J156" s="534"/>
      <c r="K156" s="534"/>
    </row>
    <row r="157" s="395" customFormat="1" ht="22" customHeight="1" spans="2:11">
      <c r="B157" s="422">
        <v>151</v>
      </c>
      <c r="C157" s="520" t="s">
        <v>503</v>
      </c>
      <c r="D157" s="521" t="s">
        <v>503</v>
      </c>
      <c r="E157" s="522" t="s">
        <v>504</v>
      </c>
      <c r="F157" s="523" t="s">
        <v>505</v>
      </c>
      <c r="G157" s="522" t="s">
        <v>506</v>
      </c>
      <c r="H157" s="522"/>
      <c r="I157" s="422" t="s">
        <v>8</v>
      </c>
      <c r="J157" s="535"/>
      <c r="K157" s="536"/>
    </row>
    <row r="158" s="395" customFormat="1" ht="22" customHeight="1" spans="2:11">
      <c r="B158" s="422">
        <v>152</v>
      </c>
      <c r="C158" s="516" t="s">
        <v>507</v>
      </c>
      <c r="D158" s="517" t="s">
        <v>508</v>
      </c>
      <c r="E158" s="518"/>
      <c r="F158" s="518" t="s">
        <v>509</v>
      </c>
      <c r="G158" s="518" t="s">
        <v>510</v>
      </c>
      <c r="H158" s="518"/>
      <c r="I158" s="422" t="s">
        <v>8</v>
      </c>
      <c r="J158" s="516"/>
      <c r="K158" s="516"/>
    </row>
    <row r="159" customHeight="1" spans="2:11">
      <c r="B159" s="422">
        <v>153</v>
      </c>
      <c r="C159" s="524" t="s">
        <v>511</v>
      </c>
      <c r="D159" s="525" t="s">
        <v>512</v>
      </c>
      <c r="E159" s="526"/>
      <c r="F159" s="526" t="s">
        <v>513</v>
      </c>
      <c r="G159" s="527"/>
      <c r="H159" s="526"/>
      <c r="I159" s="422" t="s">
        <v>469</v>
      </c>
      <c r="J159" s="524"/>
      <c r="K159" s="524"/>
    </row>
    <row r="160" customHeight="1" spans="2:11">
      <c r="B160" s="422">
        <v>154</v>
      </c>
      <c r="C160" s="528" t="s">
        <v>514</v>
      </c>
      <c r="D160" s="529" t="s">
        <v>515</v>
      </c>
      <c r="E160" s="529" t="s">
        <v>516</v>
      </c>
      <c r="F160" s="529" t="s">
        <v>517</v>
      </c>
      <c r="G160" s="529" t="s">
        <v>518</v>
      </c>
      <c r="H160" s="530"/>
      <c r="I160" s="422" t="s">
        <v>8</v>
      </c>
      <c r="J160" s="537"/>
      <c r="K160" s="538"/>
    </row>
    <row r="161" customHeight="1" spans="2:11">
      <c r="B161" s="422">
        <v>155</v>
      </c>
      <c r="C161" s="531" t="s">
        <v>519</v>
      </c>
      <c r="D161" s="532" t="s">
        <v>520</v>
      </c>
      <c r="E161" s="532" t="s">
        <v>521</v>
      </c>
      <c r="F161" s="532" t="s">
        <v>522</v>
      </c>
      <c r="G161" s="532" t="s">
        <v>523</v>
      </c>
      <c r="H161" s="533"/>
      <c r="I161" s="422" t="s">
        <v>8</v>
      </c>
      <c r="J161" s="539"/>
      <c r="K161" s="540"/>
    </row>
  </sheetData>
  <sheetProtection insertHyperlinks="0" autoFilter="0"/>
  <mergeCells count="216">
    <mergeCell ref="B2:K2"/>
    <mergeCell ref="B3:D3"/>
    <mergeCell ref="E3:G3"/>
    <mergeCell ref="B4:D4"/>
    <mergeCell ref="E4:G4"/>
    <mergeCell ref="B5:D5"/>
    <mergeCell ref="J6:K6"/>
    <mergeCell ref="J7:K7"/>
    <mergeCell ref="J8:K8"/>
    <mergeCell ref="J9:K9"/>
    <mergeCell ref="J10:K10"/>
    <mergeCell ref="J11:K11"/>
    <mergeCell ref="J12:K12"/>
    <mergeCell ref="J13:K13"/>
    <mergeCell ref="J14:K14"/>
    <mergeCell ref="J15:K15"/>
    <mergeCell ref="J16:K16"/>
    <mergeCell ref="J17:K17"/>
    <mergeCell ref="J18:K18"/>
    <mergeCell ref="J19:K19"/>
    <mergeCell ref="J20:K20"/>
    <mergeCell ref="J21:K21"/>
    <mergeCell ref="J22:K22"/>
    <mergeCell ref="J23:K23"/>
    <mergeCell ref="J24:K24"/>
    <mergeCell ref="J25:K25"/>
    <mergeCell ref="J26:K26"/>
    <mergeCell ref="J27:K27"/>
    <mergeCell ref="J28:K28"/>
    <mergeCell ref="J29:K29"/>
    <mergeCell ref="J30:K30"/>
    <mergeCell ref="J31:K31"/>
    <mergeCell ref="J32:K32"/>
    <mergeCell ref="J33:K33"/>
    <mergeCell ref="J34:K34"/>
    <mergeCell ref="J35:K35"/>
    <mergeCell ref="J36:K36"/>
    <mergeCell ref="J37:K37"/>
    <mergeCell ref="J38:K38"/>
    <mergeCell ref="J39:K39"/>
    <mergeCell ref="J40:K40"/>
    <mergeCell ref="J41:K41"/>
    <mergeCell ref="J42:K42"/>
    <mergeCell ref="J43:K43"/>
    <mergeCell ref="J44:K44"/>
    <mergeCell ref="J45:K45"/>
    <mergeCell ref="J46:K46"/>
    <mergeCell ref="J47:K47"/>
    <mergeCell ref="J48:K48"/>
    <mergeCell ref="J49:K49"/>
    <mergeCell ref="J50:K50"/>
    <mergeCell ref="J51:K51"/>
    <mergeCell ref="J52:K52"/>
    <mergeCell ref="J53:K53"/>
    <mergeCell ref="J54:K54"/>
    <mergeCell ref="J55:K55"/>
    <mergeCell ref="J56:K56"/>
    <mergeCell ref="J57:K57"/>
    <mergeCell ref="J58:K58"/>
    <mergeCell ref="J59:K59"/>
    <mergeCell ref="J60:K60"/>
    <mergeCell ref="J61:K61"/>
    <mergeCell ref="J62:K62"/>
    <mergeCell ref="J63:K63"/>
    <mergeCell ref="J64:K64"/>
    <mergeCell ref="J65:K65"/>
    <mergeCell ref="J66:K66"/>
    <mergeCell ref="J67:K67"/>
    <mergeCell ref="J68:K68"/>
    <mergeCell ref="J69:K69"/>
    <mergeCell ref="J70:K70"/>
    <mergeCell ref="J71:K71"/>
    <mergeCell ref="J72:K72"/>
    <mergeCell ref="J73:K73"/>
    <mergeCell ref="J74:K74"/>
    <mergeCell ref="J75:K75"/>
    <mergeCell ref="J76:K76"/>
    <mergeCell ref="J78:K78"/>
    <mergeCell ref="J79:K79"/>
    <mergeCell ref="J80:K80"/>
    <mergeCell ref="J81:K81"/>
    <mergeCell ref="J82:K82"/>
    <mergeCell ref="J83:K83"/>
    <mergeCell ref="J84:K84"/>
    <mergeCell ref="J90:K90"/>
    <mergeCell ref="J91:K91"/>
    <mergeCell ref="J92:K92"/>
    <mergeCell ref="J93:K93"/>
    <mergeCell ref="J94:K94"/>
    <mergeCell ref="J95:K95"/>
    <mergeCell ref="J96:K96"/>
    <mergeCell ref="J97:K97"/>
    <mergeCell ref="J98:K98"/>
    <mergeCell ref="J99:K99"/>
    <mergeCell ref="J100:K100"/>
    <mergeCell ref="J101:K101"/>
    <mergeCell ref="J102:K102"/>
    <mergeCell ref="J103:K103"/>
    <mergeCell ref="J104:K104"/>
    <mergeCell ref="J105:K105"/>
    <mergeCell ref="J106:K106"/>
    <mergeCell ref="J107:K107"/>
    <mergeCell ref="J108:K108"/>
    <mergeCell ref="J109:K109"/>
    <mergeCell ref="J110:K110"/>
    <mergeCell ref="J111:K111"/>
    <mergeCell ref="J112:K112"/>
    <mergeCell ref="J113:K113"/>
    <mergeCell ref="J114:K114"/>
    <mergeCell ref="J115:K115"/>
    <mergeCell ref="J116:K116"/>
    <mergeCell ref="J117:K117"/>
    <mergeCell ref="J118:K118"/>
    <mergeCell ref="J119:K119"/>
    <mergeCell ref="J120:K120"/>
    <mergeCell ref="J121:K121"/>
    <mergeCell ref="J122:K122"/>
    <mergeCell ref="J123:K123"/>
    <mergeCell ref="J124:K124"/>
    <mergeCell ref="J125:K125"/>
    <mergeCell ref="J126:K126"/>
    <mergeCell ref="J127:K127"/>
    <mergeCell ref="J128:K128"/>
    <mergeCell ref="J129:K129"/>
    <mergeCell ref="J130:K130"/>
    <mergeCell ref="J131:K131"/>
    <mergeCell ref="J132:K132"/>
    <mergeCell ref="J133:K133"/>
    <mergeCell ref="J134:K134"/>
    <mergeCell ref="J135:K135"/>
    <mergeCell ref="J136:K136"/>
    <mergeCell ref="J137:K137"/>
    <mergeCell ref="J138:K138"/>
    <mergeCell ref="J139:K139"/>
    <mergeCell ref="J140:K140"/>
    <mergeCell ref="J141:K141"/>
    <mergeCell ref="J142:K142"/>
    <mergeCell ref="J143:K143"/>
    <mergeCell ref="J144:K144"/>
    <mergeCell ref="J145:K145"/>
    <mergeCell ref="J146:K146"/>
    <mergeCell ref="J147:K147"/>
    <mergeCell ref="J148:K148"/>
    <mergeCell ref="J149:K149"/>
    <mergeCell ref="J150:K150"/>
    <mergeCell ref="J151:K151"/>
    <mergeCell ref="J152:K152"/>
    <mergeCell ref="J153:K153"/>
    <mergeCell ref="J154:K154"/>
    <mergeCell ref="J155:K155"/>
    <mergeCell ref="J156:K156"/>
    <mergeCell ref="J157:K157"/>
    <mergeCell ref="J158:K158"/>
    <mergeCell ref="J159:K159"/>
    <mergeCell ref="J160:K160"/>
    <mergeCell ref="J161:K161"/>
    <mergeCell ref="C7:C12"/>
    <mergeCell ref="C13:C32"/>
    <mergeCell ref="C33:C38"/>
    <mergeCell ref="C39:C49"/>
    <mergeCell ref="C50:C54"/>
    <mergeCell ref="C55:C61"/>
    <mergeCell ref="C62:C64"/>
    <mergeCell ref="C65:C70"/>
    <mergeCell ref="C71:C84"/>
    <mergeCell ref="C85:C89"/>
    <mergeCell ref="C90:C101"/>
    <mergeCell ref="C102:C112"/>
    <mergeCell ref="C113:C117"/>
    <mergeCell ref="C119:C124"/>
    <mergeCell ref="C125:C131"/>
    <mergeCell ref="C137:C139"/>
    <mergeCell ref="C142:C143"/>
    <mergeCell ref="C148:C152"/>
    <mergeCell ref="D7:D8"/>
    <mergeCell ref="D9:D12"/>
    <mergeCell ref="D15:D17"/>
    <mergeCell ref="D20:D24"/>
    <mergeCell ref="D25:D30"/>
    <mergeCell ref="D31:D32"/>
    <mergeCell ref="D33:D34"/>
    <mergeCell ref="D35:D36"/>
    <mergeCell ref="D37:D38"/>
    <mergeCell ref="D39:D40"/>
    <mergeCell ref="D48:D49"/>
    <mergeCell ref="D51:D52"/>
    <mergeCell ref="D53:D54"/>
    <mergeCell ref="D56:D58"/>
    <mergeCell ref="D59:D60"/>
    <mergeCell ref="D69:D70"/>
    <mergeCell ref="D75:D76"/>
    <mergeCell ref="D77:D78"/>
    <mergeCell ref="D80:D81"/>
    <mergeCell ref="D86:D89"/>
    <mergeCell ref="D91:D96"/>
    <mergeCell ref="D97:D101"/>
    <mergeCell ref="D102:D103"/>
    <mergeCell ref="D104:D106"/>
    <mergeCell ref="D108:D109"/>
    <mergeCell ref="D113:D116"/>
    <mergeCell ref="D126:D128"/>
    <mergeCell ref="D142:D143"/>
    <mergeCell ref="E31:E32"/>
    <mergeCell ref="E97:E98"/>
    <mergeCell ref="E99:E100"/>
    <mergeCell ref="E104:E106"/>
    <mergeCell ref="E108:E109"/>
    <mergeCell ref="E113:E117"/>
    <mergeCell ref="G9:G11"/>
    <mergeCell ref="H9:H11"/>
    <mergeCell ref="H20:H23"/>
    <mergeCell ref="H25:H27"/>
    <mergeCell ref="H31:H32"/>
    <mergeCell ref="J4:J5"/>
    <mergeCell ref="K4:K5"/>
    <mergeCell ref="J85:K89"/>
  </mergeCells>
  <conditionalFormatting sqref="I23">
    <cfRule type="cellIs" dxfId="0" priority="106" stopIfTrue="1" operator="equal">
      <formula>"Fail"</formula>
    </cfRule>
    <cfRule type="cellIs" dxfId="1" priority="105" stopIfTrue="1" operator="equal">
      <formula>"PASS"</formula>
    </cfRule>
  </conditionalFormatting>
  <conditionalFormatting sqref="I44">
    <cfRule type="cellIs" dxfId="0" priority="62" stopIfTrue="1" operator="equal">
      <formula>"Fail"</formula>
    </cfRule>
    <cfRule type="cellIs" dxfId="1" priority="61" stopIfTrue="1" operator="equal">
      <formula>"PASS"</formula>
    </cfRule>
  </conditionalFormatting>
  <conditionalFormatting sqref="I64">
    <cfRule type="cellIs" dxfId="0" priority="54" stopIfTrue="1" operator="equal">
      <formula>"Fail"</formula>
    </cfRule>
    <cfRule type="cellIs" dxfId="1" priority="53" stopIfTrue="1" operator="equal">
      <formula>"PASS"</formula>
    </cfRule>
  </conditionalFormatting>
  <conditionalFormatting sqref="I84">
    <cfRule type="cellIs" dxfId="0" priority="46" stopIfTrue="1" operator="equal">
      <formula>"Fail"</formula>
    </cfRule>
    <cfRule type="cellIs" dxfId="1" priority="45" stopIfTrue="1" operator="equal">
      <formula>"PASS"</formula>
    </cfRule>
  </conditionalFormatting>
  <conditionalFormatting sqref="I104">
    <cfRule type="cellIs" dxfId="0" priority="38" stopIfTrue="1" operator="equal">
      <formula>"Fail"</formula>
    </cfRule>
    <cfRule type="cellIs" dxfId="1" priority="37" stopIfTrue="1" operator="equal">
      <formula>"PASS"</formula>
    </cfRule>
  </conditionalFormatting>
  <conditionalFormatting sqref="I124">
    <cfRule type="cellIs" dxfId="0" priority="30" stopIfTrue="1" operator="equal">
      <formula>"Fail"</formula>
    </cfRule>
    <cfRule type="cellIs" dxfId="1" priority="29" stopIfTrue="1" operator="equal">
      <formula>"PASS"</formula>
    </cfRule>
  </conditionalFormatting>
  <conditionalFormatting sqref="I157">
    <cfRule type="cellIs" dxfId="0" priority="6" stopIfTrue="1" operator="equal">
      <formula>"Fail"</formula>
    </cfRule>
    <cfRule type="cellIs" dxfId="1" priority="5" stopIfTrue="1" operator="equal">
      <formula>"PASS"</formula>
    </cfRule>
  </conditionalFormatting>
  <conditionalFormatting sqref="I7:I14">
    <cfRule type="cellIs" dxfId="0" priority="108" stopIfTrue="1" operator="equal">
      <formula>"Fail"</formula>
    </cfRule>
    <cfRule type="cellIs" dxfId="1" priority="107" stopIfTrue="1" operator="equal">
      <formula>"PASS"</formula>
    </cfRule>
  </conditionalFormatting>
  <conditionalFormatting sqref="I15:I22">
    <cfRule type="cellIs" dxfId="0" priority="104" stopIfTrue="1" operator="equal">
      <formula>"Fail"</formula>
    </cfRule>
    <cfRule type="cellIs" dxfId="1" priority="103" stopIfTrue="1" operator="equal">
      <formula>"PASS"</formula>
    </cfRule>
  </conditionalFormatting>
  <conditionalFormatting sqref="I24:I27">
    <cfRule type="cellIs" dxfId="0" priority="102" stopIfTrue="1" operator="equal">
      <formula>"Fail"</formula>
    </cfRule>
    <cfRule type="cellIs" dxfId="1" priority="101" stopIfTrue="1" operator="equal">
      <formula>"PASS"</formula>
    </cfRule>
  </conditionalFormatting>
  <conditionalFormatting sqref="I28:I35">
    <cfRule type="cellIs" dxfId="0" priority="64" stopIfTrue="1" operator="equal">
      <formula>"Fail"</formula>
    </cfRule>
    <cfRule type="cellIs" dxfId="1" priority="63" stopIfTrue="1" operator="equal">
      <formula>"PASS"</formula>
    </cfRule>
  </conditionalFormatting>
  <conditionalFormatting sqref="I36:I43">
    <cfRule type="cellIs" dxfId="0" priority="60" stopIfTrue="1" operator="equal">
      <formula>"Fail"</formula>
    </cfRule>
    <cfRule type="cellIs" dxfId="1" priority="59" stopIfTrue="1" operator="equal">
      <formula>"PASS"</formula>
    </cfRule>
  </conditionalFormatting>
  <conditionalFormatting sqref="I45:I47">
    <cfRule type="cellIs" dxfId="0" priority="58" stopIfTrue="1" operator="equal">
      <formula>"Fail"</formula>
    </cfRule>
    <cfRule type="cellIs" dxfId="1" priority="57" stopIfTrue="1" operator="equal">
      <formula>"PASS"</formula>
    </cfRule>
  </conditionalFormatting>
  <conditionalFormatting sqref="I48:I55">
    <cfRule type="cellIs" dxfId="0" priority="56" stopIfTrue="1" operator="equal">
      <formula>"Fail"</formula>
    </cfRule>
    <cfRule type="cellIs" dxfId="1" priority="55" stopIfTrue="1" operator="equal">
      <formula>"PASS"</formula>
    </cfRule>
  </conditionalFormatting>
  <conditionalFormatting sqref="I56:I63">
    <cfRule type="cellIs" dxfId="0" priority="52" stopIfTrue="1" operator="equal">
      <formula>"Fail"</formula>
    </cfRule>
    <cfRule type="cellIs" dxfId="1" priority="51" stopIfTrue="1" operator="equal">
      <formula>"PASS"</formula>
    </cfRule>
  </conditionalFormatting>
  <conditionalFormatting sqref="I65:I67">
    <cfRule type="cellIs" dxfId="0" priority="50" stopIfTrue="1" operator="equal">
      <formula>"Fail"</formula>
    </cfRule>
    <cfRule type="cellIs" dxfId="1" priority="49" stopIfTrue="1" operator="equal">
      <formula>"PASS"</formula>
    </cfRule>
  </conditionalFormatting>
  <conditionalFormatting sqref="I68:I75">
    <cfRule type="cellIs" dxfId="0" priority="48" stopIfTrue="1" operator="equal">
      <formula>"Fail"</formula>
    </cfRule>
    <cfRule type="cellIs" dxfId="1" priority="47" stopIfTrue="1" operator="equal">
      <formula>"PASS"</formula>
    </cfRule>
  </conditionalFormatting>
  <conditionalFormatting sqref="I76:I83">
    <cfRule type="cellIs" dxfId="0" priority="44" stopIfTrue="1" operator="equal">
      <formula>"Fail"</formula>
    </cfRule>
    <cfRule type="cellIs" dxfId="1" priority="43" stopIfTrue="1" operator="equal">
      <formula>"PASS"</formula>
    </cfRule>
  </conditionalFormatting>
  <conditionalFormatting sqref="I85:I87">
    <cfRule type="cellIs" dxfId="0" priority="42" stopIfTrue="1" operator="equal">
      <formula>"Fail"</formula>
    </cfRule>
    <cfRule type="cellIs" dxfId="1" priority="41" stopIfTrue="1" operator="equal">
      <formula>"PASS"</formula>
    </cfRule>
  </conditionalFormatting>
  <conditionalFormatting sqref="I88:I95">
    <cfRule type="cellIs" dxfId="0" priority="40" stopIfTrue="1" operator="equal">
      <formula>"Fail"</formula>
    </cfRule>
    <cfRule type="cellIs" dxfId="1" priority="39" stopIfTrue="1" operator="equal">
      <formula>"PASS"</formula>
    </cfRule>
  </conditionalFormatting>
  <conditionalFormatting sqref="I96:I103">
    <cfRule type="cellIs" dxfId="0" priority="36" stopIfTrue="1" operator="equal">
      <formula>"Fail"</formula>
    </cfRule>
    <cfRule type="cellIs" dxfId="1" priority="35" stopIfTrue="1" operator="equal">
      <formula>"PASS"</formula>
    </cfRule>
  </conditionalFormatting>
  <conditionalFormatting sqref="I105:I107">
    <cfRule type="cellIs" dxfId="0" priority="34" stopIfTrue="1" operator="equal">
      <formula>"Fail"</formula>
    </cfRule>
    <cfRule type="cellIs" dxfId="1" priority="33" stopIfTrue="1" operator="equal">
      <formula>"PASS"</formula>
    </cfRule>
  </conditionalFormatting>
  <conditionalFormatting sqref="I108:I115">
    <cfRule type="cellIs" dxfId="0" priority="32" stopIfTrue="1" operator="equal">
      <formula>"Fail"</formula>
    </cfRule>
    <cfRule type="cellIs" dxfId="1" priority="31" stopIfTrue="1" operator="equal">
      <formula>"PASS"</formula>
    </cfRule>
  </conditionalFormatting>
  <conditionalFormatting sqref="I116:I123">
    <cfRule type="cellIs" dxfId="0" priority="28" stopIfTrue="1" operator="equal">
      <formula>"Fail"</formula>
    </cfRule>
    <cfRule type="cellIs" dxfId="1" priority="27" stopIfTrue="1" operator="equal">
      <formula>"PASS"</formula>
    </cfRule>
  </conditionalFormatting>
  <conditionalFormatting sqref="I125:I127">
    <cfRule type="cellIs" dxfId="0" priority="26" stopIfTrue="1" operator="equal">
      <formula>"Fail"</formula>
    </cfRule>
    <cfRule type="cellIs" dxfId="1" priority="25" stopIfTrue="1" operator="equal">
      <formula>"PASS"</formula>
    </cfRule>
  </conditionalFormatting>
  <conditionalFormatting sqref="I128:I135">
    <cfRule type="cellIs" dxfId="0" priority="24" stopIfTrue="1" operator="equal">
      <formula>"Fail"</formula>
    </cfRule>
    <cfRule type="cellIs" dxfId="1" priority="23" stopIfTrue="1" operator="equal">
      <formula>"PASS"</formula>
    </cfRule>
  </conditionalFormatting>
  <conditionalFormatting sqref="I136:I137">
    <cfRule type="cellIs" dxfId="0" priority="20" stopIfTrue="1" operator="equal">
      <formula>"Fail"</formula>
    </cfRule>
    <cfRule type="cellIs" dxfId="1" priority="19" stopIfTrue="1" operator="equal">
      <formula>"PASS"</formula>
    </cfRule>
  </conditionalFormatting>
  <conditionalFormatting sqref="I138:I140">
    <cfRule type="cellIs" dxfId="0" priority="16" stopIfTrue="1" operator="equal">
      <formula>"Fail"</formula>
    </cfRule>
    <cfRule type="cellIs" dxfId="1" priority="15" stopIfTrue="1" operator="equal">
      <formula>"PASS"</formula>
    </cfRule>
  </conditionalFormatting>
  <conditionalFormatting sqref="I141:I148">
    <cfRule type="cellIs" dxfId="0" priority="8" stopIfTrue="1" operator="equal">
      <formula>"Fail"</formula>
    </cfRule>
    <cfRule type="cellIs" dxfId="1" priority="7" stopIfTrue="1" operator="equal">
      <formula>"PASS"</formula>
    </cfRule>
  </conditionalFormatting>
  <conditionalFormatting sqref="I149:I156">
    <cfRule type="cellIs" dxfId="0" priority="4" stopIfTrue="1" operator="equal">
      <formula>"Fail"</formula>
    </cfRule>
    <cfRule type="cellIs" dxfId="1" priority="3" stopIfTrue="1" operator="equal">
      <formula>"PASS"</formula>
    </cfRule>
  </conditionalFormatting>
  <conditionalFormatting sqref="I158:I161">
    <cfRule type="cellIs" dxfId="0" priority="2" stopIfTrue="1" operator="equal">
      <formula>"Fail"</formula>
    </cfRule>
    <cfRule type="cellIs" dxfId="1" priority="1" stopIfTrue="1" operator="equal">
      <formula>"PASS"</formula>
    </cfRule>
  </conditionalFormatting>
  <dataValidations count="3">
    <dataValidation type="list" allowBlank="1" showInputMessage="1" showErrorMessage="1" sqref="J14">
      <formula1>"PASS,Fail,NA,以产品定义为准"</formula1>
    </dataValidation>
    <dataValidation type="list" allowBlank="1" showInputMessage="1" showErrorMessage="1" sqref="I7:I22 I24:I43 I45:I63 I65:I83 I85:I103 I105:I123 I125:I156 I158:I161">
      <formula1>"PASS,Fail,NT,以产品定义为准"</formula1>
    </dataValidation>
    <dataValidation type="list" allowBlank="1" showInputMessage="1" showErrorMessage="1" sqref="I23 I44 I64 I84 I104 I124 I157">
      <formula1>"PASS,FAIL,NA,以产品定义为准"</formula1>
    </dataValidation>
  </dataValidations>
  <hyperlinks>
    <hyperlink ref="G133" location="蓝牙距离测试!A1" display="参考距离测试"/>
  </hyperlink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B1:BK87"/>
  <sheetViews>
    <sheetView zoomScale="70" zoomScaleNormal="70" topLeftCell="A6" workbookViewId="0">
      <selection activeCell="C6" sqref="C6:BK6"/>
    </sheetView>
  </sheetViews>
  <sheetFormatPr defaultColWidth="9" defaultRowHeight="14.25" customHeight="1"/>
  <cols>
    <col min="1" max="1" width="4.5" style="9" customWidth="1"/>
    <col min="2" max="2" width="31.1666666666667" style="289" customWidth="1"/>
    <col min="3" max="3" width="13.1666666666667" style="290" customWidth="1"/>
    <col min="4" max="4" width="10.5" style="290" customWidth="1"/>
    <col min="5" max="7" width="10.3333333333333" style="290" customWidth="1"/>
    <col min="8" max="8" width="9.5" style="290" customWidth="1"/>
    <col min="9" max="9" width="10.3333333333333" style="290"/>
    <col min="10" max="10" width="10" style="290" customWidth="1"/>
    <col min="11" max="13" width="10.3333333333333" style="290"/>
    <col min="14" max="15" width="9.375" style="290"/>
    <col min="16" max="29" width="9.25" style="290" customWidth="1"/>
    <col min="30" max="39" width="9" style="290" customWidth="1"/>
    <col min="40" max="51" width="9" style="9" hidden="1" customWidth="1"/>
    <col min="52" max="57" width="9" style="9"/>
    <col min="58" max="63" width="9.375" style="9"/>
    <col min="64" max="16384" width="9" style="9"/>
  </cols>
  <sheetData>
    <row r="1" ht="15.75" customHeight="1"/>
    <row r="2" ht="29.25" customHeight="1" spans="2:63">
      <c r="B2" s="291" t="s">
        <v>524</v>
      </c>
      <c r="C2" s="291"/>
      <c r="D2" s="291"/>
      <c r="E2" s="291"/>
      <c r="F2" s="291"/>
      <c r="G2" s="291"/>
      <c r="H2" s="291"/>
      <c r="I2" s="291"/>
      <c r="J2" s="291"/>
      <c r="K2" s="291"/>
      <c r="L2" s="291"/>
      <c r="M2" s="291"/>
      <c r="N2" s="291"/>
      <c r="O2" s="291"/>
      <c r="P2" s="291"/>
      <c r="Q2" s="291"/>
      <c r="R2" s="291"/>
      <c r="S2" s="291"/>
      <c r="T2" s="291"/>
      <c r="U2" s="291"/>
      <c r="V2" s="291"/>
      <c r="W2" s="291"/>
      <c r="X2" s="291"/>
      <c r="Y2" s="291"/>
      <c r="Z2" s="291"/>
      <c r="AA2" s="291"/>
      <c r="AB2" s="291"/>
      <c r="AC2" s="291"/>
      <c r="AD2" s="291"/>
      <c r="AE2" s="291"/>
      <c r="AF2" s="291"/>
      <c r="AG2" s="291"/>
      <c r="AH2" s="291"/>
      <c r="AI2" s="291"/>
      <c r="AJ2" s="291"/>
      <c r="AK2" s="291"/>
      <c r="AL2" s="291"/>
      <c r="AM2" s="291"/>
      <c r="AN2" s="291"/>
      <c r="AO2" s="291"/>
      <c r="AP2" s="291"/>
      <c r="AQ2" s="291"/>
      <c r="AR2" s="291"/>
      <c r="AS2" s="291"/>
      <c r="AT2" s="291"/>
      <c r="AU2" s="291"/>
      <c r="AV2" s="291"/>
      <c r="AW2" s="291"/>
      <c r="AX2" s="291"/>
      <c r="AY2" s="291"/>
      <c r="AZ2" s="291"/>
      <c r="BA2" s="291"/>
      <c r="BB2" s="291"/>
      <c r="BC2" s="291"/>
      <c r="BD2" s="291"/>
      <c r="BE2" s="291"/>
      <c r="BF2" s="291"/>
      <c r="BG2" s="291"/>
      <c r="BH2" s="291"/>
      <c r="BI2" s="291"/>
      <c r="BJ2" s="291"/>
      <c r="BK2" s="291"/>
    </row>
    <row r="3" ht="18" customHeight="1" spans="2:63">
      <c r="B3" s="292" t="s">
        <v>525</v>
      </c>
      <c r="C3" s="293">
        <v>45812</v>
      </c>
      <c r="D3" s="294"/>
      <c r="E3" s="295"/>
      <c r="F3" s="296" t="s">
        <v>526</v>
      </c>
      <c r="G3" s="297" t="s">
        <v>527</v>
      </c>
      <c r="H3" s="298"/>
      <c r="I3" s="296" t="s">
        <v>29</v>
      </c>
      <c r="J3" s="328" t="s">
        <v>528</v>
      </c>
      <c r="K3" s="329"/>
      <c r="L3" s="330" t="s">
        <v>529</v>
      </c>
      <c r="M3" s="297" t="s">
        <v>530</v>
      </c>
      <c r="N3" s="331"/>
      <c r="O3" s="298"/>
      <c r="P3" s="98"/>
      <c r="Q3" s="98"/>
      <c r="R3" s="98"/>
      <c r="S3" s="98"/>
      <c r="T3" s="98"/>
      <c r="U3" s="98"/>
      <c r="V3" s="98"/>
      <c r="W3" s="98"/>
      <c r="X3" s="98"/>
      <c r="Y3" s="98"/>
      <c r="Z3" s="98"/>
      <c r="AA3" s="98"/>
      <c r="AB3" s="98"/>
      <c r="AC3" s="98"/>
      <c r="AD3" s="98"/>
      <c r="AE3" s="98"/>
      <c r="AF3" s="98"/>
      <c r="AG3" s="98"/>
      <c r="AH3" s="98"/>
      <c r="AI3" s="98"/>
      <c r="AJ3" s="98"/>
      <c r="AK3" s="98"/>
      <c r="AL3" s="98"/>
      <c r="AM3" s="98"/>
      <c r="AN3" s="98"/>
      <c r="AO3" s="98"/>
      <c r="AP3" s="98"/>
      <c r="AQ3" s="98"/>
      <c r="AR3" s="98"/>
      <c r="AS3" s="98"/>
      <c r="AT3" s="98"/>
      <c r="AU3" s="98"/>
      <c r="AV3" s="98"/>
      <c r="AW3" s="98"/>
      <c r="AX3" s="98"/>
      <c r="AY3" s="98"/>
      <c r="AZ3" s="98"/>
      <c r="BA3" s="98"/>
      <c r="BB3" s="98"/>
      <c r="BC3" s="98"/>
      <c r="BD3" s="98"/>
      <c r="BE3" s="98"/>
      <c r="BF3" s="98"/>
      <c r="BG3" s="98"/>
      <c r="BH3" s="98"/>
      <c r="BI3" s="98"/>
      <c r="BJ3" s="98"/>
      <c r="BK3" s="98"/>
    </row>
    <row r="4" ht="18" customHeight="1" spans="2:63">
      <c r="B4" s="98" t="s">
        <v>531</v>
      </c>
      <c r="C4" s="299" t="s">
        <v>532</v>
      </c>
      <c r="D4" s="299"/>
      <c r="E4" s="299"/>
      <c r="F4" s="299"/>
      <c r="G4" s="299"/>
      <c r="H4" s="299"/>
      <c r="I4" s="299"/>
      <c r="J4" s="299"/>
      <c r="K4" s="299"/>
      <c r="L4" s="299"/>
      <c r="M4" s="299"/>
      <c r="N4" s="299"/>
      <c r="O4" s="299"/>
      <c r="P4" s="299"/>
      <c r="Q4" s="299"/>
      <c r="R4" s="299"/>
      <c r="S4" s="299"/>
      <c r="T4" s="299"/>
      <c r="U4" s="299"/>
      <c r="V4" s="299"/>
      <c r="W4" s="299"/>
      <c r="X4" s="299"/>
      <c r="Y4" s="299"/>
      <c r="Z4" s="299"/>
      <c r="AA4" s="299"/>
      <c r="AB4" s="299"/>
      <c r="AC4" s="299"/>
      <c r="AD4" s="299"/>
      <c r="AE4" s="299"/>
      <c r="AF4" s="299"/>
      <c r="AG4" s="299"/>
      <c r="AH4" s="299"/>
      <c r="AI4" s="299"/>
      <c r="AJ4" s="299"/>
      <c r="AK4" s="299"/>
      <c r="AL4" s="299"/>
      <c r="AM4" s="299"/>
      <c r="AN4" s="299"/>
      <c r="AO4" s="299"/>
      <c r="AP4" s="299"/>
      <c r="AQ4" s="299"/>
      <c r="AR4" s="299"/>
      <c r="AS4" s="299"/>
      <c r="AT4" s="299"/>
      <c r="AU4" s="299"/>
      <c r="AV4" s="299"/>
      <c r="AW4" s="299"/>
      <c r="AX4" s="299"/>
      <c r="AY4" s="299"/>
      <c r="AZ4" s="299"/>
      <c r="BA4" s="299"/>
      <c r="BB4" s="299"/>
      <c r="BC4" s="299"/>
      <c r="BD4" s="299"/>
      <c r="BE4" s="299"/>
      <c r="BF4" s="299"/>
      <c r="BG4" s="299"/>
      <c r="BH4" s="299"/>
      <c r="BI4" s="299"/>
      <c r="BJ4" s="299"/>
      <c r="BK4" s="299"/>
    </row>
    <row r="5" ht="18" customHeight="1" spans="2:63">
      <c r="B5" s="98" t="s">
        <v>533</v>
      </c>
      <c r="C5" s="299" t="s">
        <v>534</v>
      </c>
      <c r="D5" s="299"/>
      <c r="E5" s="299"/>
      <c r="F5" s="299"/>
      <c r="G5" s="299"/>
      <c r="H5" s="299"/>
      <c r="I5" s="299"/>
      <c r="J5" s="299"/>
      <c r="K5" s="299"/>
      <c r="L5" s="299"/>
      <c r="M5" s="299"/>
      <c r="N5" s="299"/>
      <c r="O5" s="299"/>
      <c r="P5" s="299"/>
      <c r="Q5" s="299"/>
      <c r="R5" s="299"/>
      <c r="S5" s="299"/>
      <c r="T5" s="299"/>
      <c r="U5" s="299"/>
      <c r="V5" s="299"/>
      <c r="W5" s="299"/>
      <c r="X5" s="299"/>
      <c r="Y5" s="299"/>
      <c r="Z5" s="299"/>
      <c r="AA5" s="299"/>
      <c r="AB5" s="299"/>
      <c r="AC5" s="299"/>
      <c r="AD5" s="299"/>
      <c r="AE5" s="299"/>
      <c r="AF5" s="299"/>
      <c r="AG5" s="299"/>
      <c r="AH5" s="299"/>
      <c r="AI5" s="299"/>
      <c r="AJ5" s="299"/>
      <c r="AK5" s="299"/>
      <c r="AL5" s="299"/>
      <c r="AM5" s="299"/>
      <c r="AN5" s="299"/>
      <c r="AO5" s="299"/>
      <c r="AP5" s="299"/>
      <c r="AQ5" s="299"/>
      <c r="AR5" s="299"/>
      <c r="AS5" s="299"/>
      <c r="AT5" s="299"/>
      <c r="AU5" s="299"/>
      <c r="AV5" s="299"/>
      <c r="AW5" s="299"/>
      <c r="AX5" s="299"/>
      <c r="AY5" s="299"/>
      <c r="AZ5" s="299"/>
      <c r="BA5" s="299"/>
      <c r="BB5" s="299"/>
      <c r="BC5" s="299"/>
      <c r="BD5" s="299"/>
      <c r="BE5" s="299"/>
      <c r="BF5" s="299"/>
      <c r="BG5" s="299"/>
      <c r="BH5" s="299"/>
      <c r="BI5" s="299"/>
      <c r="BJ5" s="299"/>
      <c r="BK5" s="299"/>
    </row>
    <row r="6" ht="177" customHeight="1" spans="2:63">
      <c r="B6" s="103" t="s">
        <v>535</v>
      </c>
      <c r="C6" s="300" t="s">
        <v>536</v>
      </c>
      <c r="D6" s="300"/>
      <c r="E6" s="300"/>
      <c r="F6" s="300"/>
      <c r="G6" s="300"/>
      <c r="H6" s="300"/>
      <c r="I6" s="300"/>
      <c r="J6" s="300"/>
      <c r="K6" s="300"/>
      <c r="L6" s="300"/>
      <c r="M6" s="300"/>
      <c r="N6" s="300"/>
      <c r="O6" s="300"/>
      <c r="P6" s="300"/>
      <c r="Q6" s="300"/>
      <c r="R6" s="300"/>
      <c r="S6" s="300"/>
      <c r="T6" s="300"/>
      <c r="U6" s="300"/>
      <c r="V6" s="300"/>
      <c r="W6" s="300"/>
      <c r="X6" s="300"/>
      <c r="Y6" s="300"/>
      <c r="Z6" s="300"/>
      <c r="AA6" s="300"/>
      <c r="AB6" s="300"/>
      <c r="AC6" s="300"/>
      <c r="AD6" s="300"/>
      <c r="AE6" s="300"/>
      <c r="AF6" s="300"/>
      <c r="AG6" s="300"/>
      <c r="AH6" s="300"/>
      <c r="AI6" s="300"/>
      <c r="AJ6" s="300"/>
      <c r="AK6" s="300"/>
      <c r="AL6" s="300"/>
      <c r="AM6" s="300"/>
      <c r="AN6" s="300"/>
      <c r="AO6" s="300"/>
      <c r="AP6" s="300"/>
      <c r="AQ6" s="300"/>
      <c r="AR6" s="300"/>
      <c r="AS6" s="300"/>
      <c r="AT6" s="300"/>
      <c r="AU6" s="300"/>
      <c r="AV6" s="300"/>
      <c r="AW6" s="300"/>
      <c r="AX6" s="300"/>
      <c r="AY6" s="300"/>
      <c r="AZ6" s="300"/>
      <c r="BA6" s="300"/>
      <c r="BB6" s="300"/>
      <c r="BC6" s="300"/>
      <c r="BD6" s="300"/>
      <c r="BE6" s="300"/>
      <c r="BF6" s="300"/>
      <c r="BG6" s="300"/>
      <c r="BH6" s="300"/>
      <c r="BI6" s="300"/>
      <c r="BJ6" s="300"/>
      <c r="BK6" s="300"/>
    </row>
    <row r="7" ht="39" customHeight="1" spans="2:63">
      <c r="B7" s="103" t="s">
        <v>537</v>
      </c>
      <c r="C7" s="301" t="s">
        <v>538</v>
      </c>
      <c r="D7" s="301"/>
      <c r="E7" s="301"/>
      <c r="F7" s="301"/>
      <c r="G7" s="301"/>
      <c r="H7" s="301"/>
      <c r="I7" s="301"/>
      <c r="J7" s="301"/>
      <c r="K7" s="301"/>
      <c r="L7" s="301"/>
      <c r="M7" s="301"/>
      <c r="N7" s="301"/>
      <c r="O7" s="301"/>
      <c r="P7" s="301"/>
      <c r="Q7" s="301"/>
      <c r="R7" s="301"/>
      <c r="S7" s="301"/>
      <c r="T7" s="301"/>
      <c r="U7" s="301"/>
      <c r="V7" s="301"/>
      <c r="W7" s="301"/>
      <c r="X7" s="301"/>
      <c r="Y7" s="301"/>
      <c r="Z7" s="301"/>
      <c r="AA7" s="301"/>
      <c r="AB7" s="301"/>
      <c r="AC7" s="301"/>
      <c r="AD7" s="301"/>
      <c r="AE7" s="301"/>
      <c r="AF7" s="301"/>
      <c r="AG7" s="301"/>
      <c r="AH7" s="301"/>
      <c r="AI7" s="301"/>
      <c r="AJ7" s="301"/>
      <c r="AK7" s="301"/>
      <c r="AL7" s="301"/>
      <c r="AM7" s="301"/>
      <c r="AN7" s="301"/>
      <c r="AO7" s="301"/>
      <c r="AP7" s="301"/>
      <c r="AQ7" s="301"/>
      <c r="AR7" s="301"/>
      <c r="AS7" s="301"/>
      <c r="AT7" s="301"/>
      <c r="AU7" s="301"/>
      <c r="AV7" s="301"/>
      <c r="AW7" s="301"/>
      <c r="AX7" s="301"/>
      <c r="AY7" s="301"/>
      <c r="AZ7" s="301"/>
      <c r="BA7" s="301"/>
      <c r="BB7" s="301"/>
      <c r="BC7" s="301"/>
      <c r="BD7" s="301"/>
      <c r="BE7" s="301"/>
      <c r="BF7" s="301"/>
      <c r="BG7" s="301"/>
      <c r="BH7" s="301"/>
      <c r="BI7" s="301"/>
      <c r="BJ7" s="301"/>
      <c r="BK7" s="301"/>
    </row>
    <row r="8" ht="24" customHeight="1" spans="2:63">
      <c r="B8" s="103" t="s">
        <v>39</v>
      </c>
      <c r="C8" s="300"/>
      <c r="D8" s="300"/>
      <c r="E8" s="300"/>
      <c r="F8" s="300"/>
      <c r="G8" s="300"/>
      <c r="H8" s="300"/>
      <c r="I8" s="300"/>
      <c r="J8" s="300"/>
      <c r="K8" s="300"/>
      <c r="L8" s="300"/>
      <c r="M8" s="300"/>
      <c r="N8" s="300"/>
      <c r="O8" s="300"/>
      <c r="P8" s="300"/>
      <c r="Q8" s="300"/>
      <c r="R8" s="300"/>
      <c r="S8" s="300"/>
      <c r="T8" s="300"/>
      <c r="U8" s="300"/>
      <c r="V8" s="300"/>
      <c r="W8" s="300"/>
      <c r="X8" s="300"/>
      <c r="Y8" s="300"/>
      <c r="Z8" s="300"/>
      <c r="AA8" s="300"/>
      <c r="AB8" s="300"/>
      <c r="AC8" s="300"/>
      <c r="AD8" s="300"/>
      <c r="AE8" s="300"/>
      <c r="AF8" s="300"/>
      <c r="AG8" s="300"/>
      <c r="AH8" s="300"/>
      <c r="AI8" s="300"/>
      <c r="AJ8" s="300"/>
      <c r="AK8" s="300"/>
      <c r="AL8" s="300"/>
      <c r="AM8" s="300"/>
      <c r="AN8" s="300"/>
      <c r="AO8" s="300"/>
      <c r="AP8" s="300"/>
      <c r="AQ8" s="300"/>
      <c r="AR8" s="300"/>
      <c r="AS8" s="300"/>
      <c r="AT8" s="300"/>
      <c r="AU8" s="300"/>
      <c r="AV8" s="300"/>
      <c r="AW8" s="300"/>
      <c r="AX8" s="300"/>
      <c r="AY8" s="300"/>
      <c r="AZ8" s="300"/>
      <c r="BA8" s="300"/>
      <c r="BB8" s="300"/>
      <c r="BC8" s="300"/>
      <c r="BD8" s="300"/>
      <c r="BE8" s="300"/>
      <c r="BF8" s="300"/>
      <c r="BG8" s="300"/>
      <c r="BH8" s="300"/>
      <c r="BI8" s="300"/>
      <c r="BJ8" s="300"/>
      <c r="BK8" s="300"/>
    </row>
    <row r="9" ht="23" customHeight="1" spans="2:63">
      <c r="B9" s="98" t="s">
        <v>539</v>
      </c>
      <c r="C9" s="302"/>
      <c r="D9" s="302"/>
      <c r="E9" s="302"/>
      <c r="F9" s="302"/>
      <c r="G9" s="302"/>
      <c r="H9" s="302"/>
      <c r="I9" s="302"/>
      <c r="J9" s="302"/>
      <c r="K9" s="302"/>
      <c r="L9" s="302"/>
      <c r="M9" s="302"/>
      <c r="N9" s="302"/>
      <c r="O9" s="302"/>
      <c r="P9" s="302"/>
      <c r="Q9" s="302"/>
      <c r="R9" s="302"/>
      <c r="S9" s="302"/>
      <c r="T9" s="302"/>
      <c r="U9" s="302"/>
      <c r="V9" s="302"/>
      <c r="W9" s="302"/>
      <c r="X9" s="302"/>
      <c r="Y9" s="302"/>
      <c r="Z9" s="302"/>
      <c r="AA9" s="302"/>
      <c r="AB9" s="302"/>
      <c r="AC9" s="302"/>
      <c r="AD9" s="302"/>
      <c r="AE9" s="302"/>
      <c r="AF9" s="302"/>
      <c r="AG9" s="302"/>
      <c r="AH9" s="302"/>
      <c r="AI9" s="302"/>
      <c r="AJ9" s="302"/>
      <c r="AK9" s="302"/>
      <c r="AL9" s="302"/>
      <c r="AM9" s="302"/>
      <c r="AN9" s="302"/>
      <c r="AO9" s="302"/>
      <c r="AP9" s="302"/>
      <c r="AQ9" s="302"/>
      <c r="AR9" s="302"/>
      <c r="AS9" s="302"/>
      <c r="AT9" s="302"/>
      <c r="AU9" s="302"/>
      <c r="AV9" s="302"/>
      <c r="AW9" s="302"/>
      <c r="AX9" s="302"/>
      <c r="AY9" s="302"/>
      <c r="AZ9" s="302"/>
      <c r="BA9" s="302"/>
      <c r="BB9" s="302"/>
      <c r="BC9" s="302"/>
      <c r="BD9" s="302"/>
      <c r="BE9" s="302"/>
      <c r="BF9" s="302"/>
      <c r="BG9" s="302"/>
      <c r="BH9" s="302"/>
      <c r="BI9" s="302"/>
      <c r="BJ9" s="302"/>
      <c r="BK9" s="302"/>
    </row>
    <row r="10" s="7" customFormat="1" ht="26.25" customHeight="1" spans="2:63">
      <c r="B10" s="303"/>
      <c r="C10" s="304"/>
      <c r="D10" s="305" t="s">
        <v>540</v>
      </c>
      <c r="E10" s="306"/>
      <c r="F10" s="306"/>
      <c r="G10" s="306"/>
      <c r="H10" s="306"/>
      <c r="I10" s="306"/>
      <c r="J10" s="306"/>
      <c r="K10" s="306"/>
      <c r="L10" s="306"/>
      <c r="M10" s="306"/>
      <c r="N10" s="306"/>
      <c r="O10" s="332"/>
      <c r="P10" s="305" t="s">
        <v>541</v>
      </c>
      <c r="Q10" s="306"/>
      <c r="R10" s="306"/>
      <c r="S10" s="306"/>
      <c r="T10" s="306"/>
      <c r="U10" s="306"/>
      <c r="V10" s="306"/>
      <c r="W10" s="306"/>
      <c r="X10" s="306"/>
      <c r="Y10" s="306"/>
      <c r="Z10" s="306"/>
      <c r="AA10" s="332"/>
      <c r="AB10" s="306"/>
      <c r="AC10" s="306"/>
      <c r="AD10" s="345" t="s">
        <v>542</v>
      </c>
      <c r="AE10" s="306"/>
      <c r="AF10" s="306"/>
      <c r="AG10" s="306"/>
      <c r="AH10" s="306"/>
      <c r="AI10" s="306"/>
      <c r="AJ10" s="306"/>
      <c r="AK10" s="306"/>
      <c r="AL10" s="306"/>
      <c r="AM10" s="332"/>
      <c r="AN10" s="306"/>
      <c r="AO10" s="306"/>
      <c r="AP10" s="345" t="s">
        <v>542</v>
      </c>
      <c r="AQ10" s="306"/>
      <c r="AR10" s="306"/>
      <c r="AS10" s="306"/>
      <c r="AT10" s="306"/>
      <c r="AU10" s="306"/>
      <c r="AV10" s="306"/>
      <c r="AW10" s="306"/>
      <c r="AX10" s="306"/>
      <c r="AY10" s="332"/>
      <c r="AZ10" s="306"/>
      <c r="BA10" s="306"/>
      <c r="BB10" s="345" t="s">
        <v>543</v>
      </c>
      <c r="BC10" s="306"/>
      <c r="BD10" s="306"/>
      <c r="BE10" s="306"/>
      <c r="BF10" s="306"/>
      <c r="BG10" s="306"/>
      <c r="BH10" s="306"/>
      <c r="BI10" s="306"/>
      <c r="BJ10" s="306"/>
      <c r="BK10" s="332"/>
    </row>
    <row r="11" s="7" customFormat="1" ht="15" customHeight="1" spans="2:63">
      <c r="B11" s="303"/>
      <c r="C11" s="304"/>
      <c r="D11" s="307" t="s">
        <v>544</v>
      </c>
      <c r="E11" s="307"/>
      <c r="F11" s="307"/>
      <c r="G11" s="307"/>
      <c r="H11" s="307"/>
      <c r="I11" s="307"/>
      <c r="J11" s="307" t="s">
        <v>545</v>
      </c>
      <c r="K11" s="307"/>
      <c r="L11" s="307"/>
      <c r="M11" s="307"/>
      <c r="N11" s="307"/>
      <c r="O11" s="307"/>
      <c r="P11" s="307" t="s">
        <v>544</v>
      </c>
      <c r="Q11" s="307"/>
      <c r="R11" s="307"/>
      <c r="S11" s="307"/>
      <c r="T11" s="307"/>
      <c r="U11" s="307"/>
      <c r="V11" s="307" t="s">
        <v>545</v>
      </c>
      <c r="W11" s="307"/>
      <c r="X11" s="307"/>
      <c r="Y11" s="307"/>
      <c r="Z11" s="307"/>
      <c r="AA11" s="307"/>
      <c r="AB11" s="307" t="s">
        <v>544</v>
      </c>
      <c r="AC11" s="307"/>
      <c r="AD11" s="307"/>
      <c r="AE11" s="307"/>
      <c r="AF11" s="307"/>
      <c r="AG11" s="307"/>
      <c r="AH11" s="307" t="s">
        <v>545</v>
      </c>
      <c r="AI11" s="307"/>
      <c r="AJ11" s="307"/>
      <c r="AK11" s="307"/>
      <c r="AL11" s="307"/>
      <c r="AM11" s="307"/>
      <c r="AN11" s="364"/>
      <c r="AO11" s="364"/>
      <c r="AP11" s="364"/>
      <c r="AQ11" s="364"/>
      <c r="AR11" s="364"/>
      <c r="AS11" s="364"/>
      <c r="AT11" s="364"/>
      <c r="AU11" s="364"/>
      <c r="AV11" s="364"/>
      <c r="AW11" s="364"/>
      <c r="AX11" s="364"/>
      <c r="AY11" s="388"/>
      <c r="AZ11" s="307" t="s">
        <v>544</v>
      </c>
      <c r="BA11" s="307"/>
      <c r="BB11" s="307"/>
      <c r="BC11" s="307"/>
      <c r="BD11" s="307"/>
      <c r="BE11" s="307"/>
      <c r="BF11" s="307" t="s">
        <v>545</v>
      </c>
      <c r="BG11" s="307"/>
      <c r="BH11" s="307"/>
      <c r="BI11" s="307"/>
      <c r="BJ11" s="307"/>
      <c r="BK11" s="307"/>
    </row>
    <row r="12" s="7" customFormat="1" ht="26.25" customHeight="1" spans="2:63">
      <c r="B12" s="308" t="s">
        <v>546</v>
      </c>
      <c r="C12" s="309" t="s">
        <v>547</v>
      </c>
      <c r="D12" s="310" t="s">
        <v>548</v>
      </c>
      <c r="E12" s="311"/>
      <c r="F12" s="311"/>
      <c r="G12" s="311"/>
      <c r="H12" s="311"/>
      <c r="I12" s="311"/>
      <c r="J12" s="311"/>
      <c r="K12" s="311"/>
      <c r="L12" s="311"/>
      <c r="M12" s="311"/>
      <c r="N12" s="311"/>
      <c r="O12" s="333"/>
      <c r="P12" s="310" t="s">
        <v>548</v>
      </c>
      <c r="Q12" s="311"/>
      <c r="R12" s="311"/>
      <c r="S12" s="311"/>
      <c r="T12" s="311"/>
      <c r="U12" s="311"/>
      <c r="V12" s="311"/>
      <c r="W12" s="311"/>
      <c r="X12" s="311"/>
      <c r="Y12" s="311"/>
      <c r="Z12" s="311"/>
      <c r="AA12" s="333"/>
      <c r="AB12" s="310" t="s">
        <v>548</v>
      </c>
      <c r="AC12" s="311"/>
      <c r="AD12" s="311"/>
      <c r="AE12" s="311"/>
      <c r="AF12" s="311"/>
      <c r="AG12" s="311"/>
      <c r="AH12" s="311"/>
      <c r="AI12" s="311"/>
      <c r="AJ12" s="311"/>
      <c r="AK12" s="311"/>
      <c r="AL12" s="311"/>
      <c r="AM12" s="333"/>
      <c r="AN12" s="310" t="s">
        <v>549</v>
      </c>
      <c r="AO12" s="311"/>
      <c r="AP12" s="311"/>
      <c r="AQ12" s="311"/>
      <c r="AR12" s="311"/>
      <c r="AS12" s="333"/>
      <c r="AT12" s="310" t="s">
        <v>548</v>
      </c>
      <c r="AU12" s="311"/>
      <c r="AV12" s="311"/>
      <c r="AW12" s="311"/>
      <c r="AX12" s="311"/>
      <c r="AY12" s="333"/>
      <c r="AZ12" s="310" t="s">
        <v>548</v>
      </c>
      <c r="BA12" s="311"/>
      <c r="BB12" s="311"/>
      <c r="BC12" s="311"/>
      <c r="BD12" s="311"/>
      <c r="BE12" s="311"/>
      <c r="BF12" s="311"/>
      <c r="BG12" s="311"/>
      <c r="BH12" s="311"/>
      <c r="BI12" s="311"/>
      <c r="BJ12" s="311"/>
      <c r="BK12" s="333"/>
    </row>
    <row r="13" s="7" customFormat="1" ht="26.25" customHeight="1" spans="2:63">
      <c r="B13" s="308"/>
      <c r="C13" s="312"/>
      <c r="D13" s="313" t="s">
        <v>550</v>
      </c>
      <c r="E13" s="313"/>
      <c r="F13" s="313" t="s">
        <v>551</v>
      </c>
      <c r="G13" s="313"/>
      <c r="H13" s="313" t="s">
        <v>552</v>
      </c>
      <c r="I13" s="313"/>
      <c r="J13" s="313" t="s">
        <v>550</v>
      </c>
      <c r="K13" s="313"/>
      <c r="L13" s="313" t="s">
        <v>551</v>
      </c>
      <c r="M13" s="313"/>
      <c r="N13" s="313" t="s">
        <v>552</v>
      </c>
      <c r="O13" s="313"/>
      <c r="P13" s="334" t="s">
        <v>550</v>
      </c>
      <c r="Q13" s="334"/>
      <c r="R13" s="334" t="s">
        <v>553</v>
      </c>
      <c r="S13" s="334"/>
      <c r="T13" s="334" t="s">
        <v>554</v>
      </c>
      <c r="U13" s="334"/>
      <c r="V13" s="313" t="s">
        <v>550</v>
      </c>
      <c r="W13" s="313"/>
      <c r="X13" s="313" t="s">
        <v>551</v>
      </c>
      <c r="Y13" s="313"/>
      <c r="Z13" s="313" t="s">
        <v>552</v>
      </c>
      <c r="AA13" s="313"/>
      <c r="AB13" s="346" t="s">
        <v>550</v>
      </c>
      <c r="AC13" s="346"/>
      <c r="AD13" s="346" t="s">
        <v>551</v>
      </c>
      <c r="AE13" s="346"/>
      <c r="AF13" s="346" t="s">
        <v>552</v>
      </c>
      <c r="AG13" s="346"/>
      <c r="AH13" s="346" t="s">
        <v>550</v>
      </c>
      <c r="AI13" s="346"/>
      <c r="AJ13" s="346" t="s">
        <v>551</v>
      </c>
      <c r="AK13" s="346"/>
      <c r="AL13" s="346" t="s">
        <v>552</v>
      </c>
      <c r="AM13" s="346"/>
      <c r="AN13" s="346" t="s">
        <v>550</v>
      </c>
      <c r="AO13" s="346"/>
      <c r="AP13" s="346" t="s">
        <v>551</v>
      </c>
      <c r="AQ13" s="346"/>
      <c r="AR13" s="346" t="s">
        <v>552</v>
      </c>
      <c r="AS13" s="346"/>
      <c r="AT13" s="346" t="s">
        <v>550</v>
      </c>
      <c r="AU13" s="346"/>
      <c r="AV13" s="346" t="s">
        <v>551</v>
      </c>
      <c r="AW13" s="346"/>
      <c r="AX13" s="346" t="s">
        <v>552</v>
      </c>
      <c r="AY13" s="346"/>
      <c r="AZ13" s="346" t="s">
        <v>550</v>
      </c>
      <c r="BA13" s="346"/>
      <c r="BB13" s="346" t="s">
        <v>551</v>
      </c>
      <c r="BC13" s="346"/>
      <c r="BD13" s="346" t="s">
        <v>552</v>
      </c>
      <c r="BE13" s="346"/>
      <c r="BF13" s="346" t="s">
        <v>550</v>
      </c>
      <c r="BG13" s="346"/>
      <c r="BH13" s="346" t="s">
        <v>551</v>
      </c>
      <c r="BI13" s="346"/>
      <c r="BJ13" s="346" t="s">
        <v>552</v>
      </c>
      <c r="BK13" s="346"/>
    </row>
    <row r="14" s="7" customFormat="1" ht="26.25" customHeight="1" spans="2:63">
      <c r="B14" s="308"/>
      <c r="C14" s="312"/>
      <c r="D14" s="314" t="s">
        <v>555</v>
      </c>
      <c r="E14" s="314" t="s">
        <v>556</v>
      </c>
      <c r="F14" s="314" t="s">
        <v>555</v>
      </c>
      <c r="G14" s="314" t="s">
        <v>556</v>
      </c>
      <c r="H14" s="314" t="s">
        <v>555</v>
      </c>
      <c r="I14" s="314" t="s">
        <v>556</v>
      </c>
      <c r="J14" s="314" t="s">
        <v>555</v>
      </c>
      <c r="K14" s="314" t="s">
        <v>556</v>
      </c>
      <c r="L14" s="314" t="s">
        <v>555</v>
      </c>
      <c r="M14" s="314" t="s">
        <v>556</v>
      </c>
      <c r="N14" s="314" t="s">
        <v>555</v>
      </c>
      <c r="O14" s="314" t="s">
        <v>556</v>
      </c>
      <c r="P14" s="335" t="s">
        <v>555</v>
      </c>
      <c r="Q14" s="335" t="s">
        <v>556</v>
      </c>
      <c r="R14" s="335" t="s">
        <v>555</v>
      </c>
      <c r="S14" s="335" t="s">
        <v>556</v>
      </c>
      <c r="T14" s="335" t="s">
        <v>555</v>
      </c>
      <c r="U14" s="335" t="s">
        <v>556</v>
      </c>
      <c r="V14" s="314" t="s">
        <v>555</v>
      </c>
      <c r="W14" s="314" t="s">
        <v>556</v>
      </c>
      <c r="X14" s="314" t="s">
        <v>555</v>
      </c>
      <c r="Y14" s="314" t="s">
        <v>556</v>
      </c>
      <c r="Z14" s="314" t="s">
        <v>555</v>
      </c>
      <c r="AA14" s="314" t="s">
        <v>556</v>
      </c>
      <c r="AB14" s="347" t="s">
        <v>555</v>
      </c>
      <c r="AC14" s="347" t="s">
        <v>556</v>
      </c>
      <c r="AD14" s="347" t="s">
        <v>555</v>
      </c>
      <c r="AE14" s="347" t="s">
        <v>556</v>
      </c>
      <c r="AF14" s="347" t="s">
        <v>555</v>
      </c>
      <c r="AG14" s="347" t="s">
        <v>556</v>
      </c>
      <c r="AH14" s="347" t="s">
        <v>555</v>
      </c>
      <c r="AI14" s="347" t="s">
        <v>556</v>
      </c>
      <c r="AJ14" s="347" t="s">
        <v>555</v>
      </c>
      <c r="AK14" s="347" t="s">
        <v>556</v>
      </c>
      <c r="AL14" s="347" t="s">
        <v>555</v>
      </c>
      <c r="AM14" s="347" t="s">
        <v>556</v>
      </c>
      <c r="AN14" s="347" t="s">
        <v>555</v>
      </c>
      <c r="AO14" s="347" t="s">
        <v>556</v>
      </c>
      <c r="AP14" s="347" t="s">
        <v>555</v>
      </c>
      <c r="AQ14" s="347" t="s">
        <v>556</v>
      </c>
      <c r="AR14" s="347" t="s">
        <v>555</v>
      </c>
      <c r="AS14" s="347" t="s">
        <v>556</v>
      </c>
      <c r="AT14" s="347" t="s">
        <v>555</v>
      </c>
      <c r="AU14" s="347" t="s">
        <v>556</v>
      </c>
      <c r="AV14" s="347" t="s">
        <v>555</v>
      </c>
      <c r="AW14" s="347" t="s">
        <v>556</v>
      </c>
      <c r="AX14" s="347" t="s">
        <v>555</v>
      </c>
      <c r="AY14" s="347" t="s">
        <v>556</v>
      </c>
      <c r="AZ14" s="347" t="s">
        <v>555</v>
      </c>
      <c r="BA14" s="347" t="s">
        <v>556</v>
      </c>
      <c r="BB14" s="347" t="s">
        <v>555</v>
      </c>
      <c r="BC14" s="347" t="s">
        <v>556</v>
      </c>
      <c r="BD14" s="347" t="s">
        <v>555</v>
      </c>
      <c r="BE14" s="347" t="s">
        <v>556</v>
      </c>
      <c r="BF14" s="347" t="s">
        <v>555</v>
      </c>
      <c r="BG14" s="347" t="s">
        <v>556</v>
      </c>
      <c r="BH14" s="347" t="s">
        <v>555</v>
      </c>
      <c r="BI14" s="347" t="s">
        <v>556</v>
      </c>
      <c r="BJ14" s="347" t="s">
        <v>555</v>
      </c>
      <c r="BK14" s="347" t="s">
        <v>556</v>
      </c>
    </row>
    <row r="15" s="7" customFormat="1" ht="18" customHeight="1" spans="2:63">
      <c r="B15" s="315" t="s">
        <v>557</v>
      </c>
      <c r="C15" s="316"/>
      <c r="D15" s="317">
        <v>719.5</v>
      </c>
      <c r="E15" s="317">
        <v>727.6</v>
      </c>
      <c r="F15" s="317">
        <v>676.1</v>
      </c>
      <c r="G15" s="317">
        <v>682.4</v>
      </c>
      <c r="H15" s="317">
        <v>685.7</v>
      </c>
      <c r="I15" s="317">
        <v>691.3</v>
      </c>
      <c r="J15" s="317">
        <v>719.5</v>
      </c>
      <c r="K15" s="317">
        <v>727.6</v>
      </c>
      <c r="L15" s="317">
        <v>690.4</v>
      </c>
      <c r="M15" s="317">
        <v>696.7</v>
      </c>
      <c r="N15" s="317">
        <v>702.6</v>
      </c>
      <c r="O15" s="317">
        <v>710</v>
      </c>
      <c r="P15" s="336">
        <v>861.2</v>
      </c>
      <c r="Q15" s="336">
        <v>872.9</v>
      </c>
      <c r="R15" s="336">
        <v>835</v>
      </c>
      <c r="S15" s="336">
        <v>845.3</v>
      </c>
      <c r="T15" s="336">
        <v>845.8</v>
      </c>
      <c r="U15" s="336">
        <v>857</v>
      </c>
      <c r="V15" s="317">
        <v>862.6</v>
      </c>
      <c r="W15" s="317">
        <v>874.3</v>
      </c>
      <c r="X15" s="317">
        <v>825.9</v>
      </c>
      <c r="Y15" s="317">
        <v>845.9</v>
      </c>
      <c r="Z15" s="317">
        <v>847.7</v>
      </c>
      <c r="AA15" s="317">
        <v>855.1</v>
      </c>
      <c r="AB15" s="348">
        <v>1137</v>
      </c>
      <c r="AC15" s="348">
        <v>1152</v>
      </c>
      <c r="AD15" s="348">
        <v>1095</v>
      </c>
      <c r="AE15" s="348">
        <v>1105</v>
      </c>
      <c r="AF15" s="348">
        <v>1117</v>
      </c>
      <c r="AG15" s="348">
        <v>1085</v>
      </c>
      <c r="AH15" s="348">
        <v>1138</v>
      </c>
      <c r="AI15" s="348">
        <v>1153</v>
      </c>
      <c r="AJ15" s="348">
        <v>1097</v>
      </c>
      <c r="AK15" s="348">
        <v>1099</v>
      </c>
      <c r="AL15" s="348">
        <v>1116</v>
      </c>
      <c r="AM15" s="348">
        <v>1107</v>
      </c>
      <c r="AN15" s="348"/>
      <c r="AO15" s="348"/>
      <c r="AP15" s="348"/>
      <c r="AQ15" s="348"/>
      <c r="AR15" s="348"/>
      <c r="AS15" s="348"/>
      <c r="AT15" s="348"/>
      <c r="AU15" s="348"/>
      <c r="AV15" s="348"/>
      <c r="AW15" s="348"/>
      <c r="AX15" s="348"/>
      <c r="AY15" s="348"/>
      <c r="AZ15" s="348">
        <v>1286</v>
      </c>
      <c r="BA15" s="348">
        <v>1299</v>
      </c>
      <c r="BB15" s="348">
        <v>123</v>
      </c>
      <c r="BC15" s="348">
        <v>1255</v>
      </c>
      <c r="BD15" s="348">
        <v>1263</v>
      </c>
      <c r="BE15" s="348">
        <v>1236</v>
      </c>
      <c r="BF15" s="348">
        <v>1267</v>
      </c>
      <c r="BG15" s="348">
        <v>1297</v>
      </c>
      <c r="BH15" s="348">
        <v>1211</v>
      </c>
      <c r="BI15" s="348">
        <v>1252</v>
      </c>
      <c r="BJ15" s="348">
        <v>1243</v>
      </c>
      <c r="BK15" s="348">
        <v>1238</v>
      </c>
    </row>
    <row r="16" s="7" customFormat="1" ht="18" customHeight="1" spans="2:63">
      <c r="B16" s="315" t="s">
        <v>558</v>
      </c>
      <c r="C16" s="316" t="s">
        <v>559</v>
      </c>
      <c r="D16" s="317">
        <v>2.511</v>
      </c>
      <c r="E16" s="317">
        <v>1.982</v>
      </c>
      <c r="F16" s="317">
        <v>0.808</v>
      </c>
      <c r="G16" s="317">
        <v>0.792</v>
      </c>
      <c r="H16" s="317">
        <v>0.852</v>
      </c>
      <c r="I16" s="317">
        <v>0.832</v>
      </c>
      <c r="J16" s="317">
        <v>3.07</v>
      </c>
      <c r="K16" s="317">
        <v>3.165</v>
      </c>
      <c r="L16" s="317">
        <v>0.81</v>
      </c>
      <c r="M16" s="317">
        <v>0.83</v>
      </c>
      <c r="N16" s="317">
        <v>0.889</v>
      </c>
      <c r="O16" s="317">
        <v>0.908</v>
      </c>
      <c r="P16" s="336">
        <v>2.5</v>
      </c>
      <c r="Q16" s="336">
        <v>1.958</v>
      </c>
      <c r="R16" s="336">
        <v>0.777</v>
      </c>
      <c r="S16" s="336">
        <v>0.789</v>
      </c>
      <c r="T16" s="336">
        <v>0.883</v>
      </c>
      <c r="U16" s="336">
        <v>0.864</v>
      </c>
      <c r="V16" s="317">
        <v>2.565</v>
      </c>
      <c r="W16" s="317">
        <v>2.001</v>
      </c>
      <c r="X16" s="317">
        <v>0.79</v>
      </c>
      <c r="Y16" s="317">
        <v>0.8</v>
      </c>
      <c r="Z16" s="317">
        <v>0.86</v>
      </c>
      <c r="AA16" s="317">
        <v>0.864</v>
      </c>
      <c r="AB16" s="348">
        <v>2.49</v>
      </c>
      <c r="AC16" s="348">
        <v>2.006</v>
      </c>
      <c r="AD16" s="348">
        <v>0.805</v>
      </c>
      <c r="AE16" s="348">
        <v>1.122</v>
      </c>
      <c r="AF16" s="348">
        <v>0.871</v>
      </c>
      <c r="AG16" s="348">
        <v>1.285</v>
      </c>
      <c r="AH16" s="348">
        <v>2.549</v>
      </c>
      <c r="AI16" s="348">
        <v>2.021</v>
      </c>
      <c r="AJ16" s="348">
        <v>0.842</v>
      </c>
      <c r="AK16" s="348">
        <v>0.994</v>
      </c>
      <c r="AL16" s="348">
        <v>0.855</v>
      </c>
      <c r="AM16" s="348">
        <v>0.906</v>
      </c>
      <c r="AN16" s="349"/>
      <c r="AO16" s="349"/>
      <c r="AP16" s="349"/>
      <c r="AQ16" s="349"/>
      <c r="AR16" s="349"/>
      <c r="AS16" s="349"/>
      <c r="AT16" s="349"/>
      <c r="AU16" s="349"/>
      <c r="AV16" s="349"/>
      <c r="AW16" s="349"/>
      <c r="AX16" s="349"/>
      <c r="AY16" s="348"/>
      <c r="AZ16" s="348">
        <v>2.561</v>
      </c>
      <c r="BA16" s="348">
        <v>2.033</v>
      </c>
      <c r="BB16" s="348">
        <v>0.81</v>
      </c>
      <c r="BC16" s="348">
        <v>0.797</v>
      </c>
      <c r="BD16" s="348">
        <v>0.877</v>
      </c>
      <c r="BE16" s="348">
        <v>0.838</v>
      </c>
      <c r="BF16" s="348">
        <v>2.537</v>
      </c>
      <c r="BG16" s="348">
        <v>2.03</v>
      </c>
      <c r="BH16" s="348">
        <v>0.807</v>
      </c>
      <c r="BI16" s="348">
        <v>0.792</v>
      </c>
      <c r="BJ16" s="348">
        <v>0.851</v>
      </c>
      <c r="BK16" s="348">
        <v>0.844</v>
      </c>
    </row>
    <row r="17" s="7" customFormat="1" ht="18" customHeight="1" spans="2:63">
      <c r="B17" s="315" t="s">
        <v>560</v>
      </c>
      <c r="C17" s="316" t="s">
        <v>561</v>
      </c>
      <c r="D17" s="317">
        <v>108.59</v>
      </c>
      <c r="E17" s="317">
        <v>110.977</v>
      </c>
      <c r="F17" s="317">
        <v>118.489</v>
      </c>
      <c r="G17" s="317">
        <v>118.662</v>
      </c>
      <c r="H17" s="317">
        <v>118.003</v>
      </c>
      <c r="I17" s="317">
        <v>118.44</v>
      </c>
      <c r="J17" s="317">
        <v>107.787</v>
      </c>
      <c r="K17" s="317">
        <v>107.012</v>
      </c>
      <c r="L17" s="317">
        <v>118.718</v>
      </c>
      <c r="M17" s="317">
        <v>118.636</v>
      </c>
      <c r="N17" s="317">
        <v>118.075</v>
      </c>
      <c r="O17" s="317">
        <v>117.975</v>
      </c>
      <c r="P17" s="336">
        <v>110.67</v>
      </c>
      <c r="Q17" s="336">
        <v>112.77</v>
      </c>
      <c r="R17" s="336">
        <v>120.51</v>
      </c>
      <c r="S17" s="336">
        <v>120.56</v>
      </c>
      <c r="T17" s="336">
        <v>119.95</v>
      </c>
      <c r="U17" s="336">
        <v>119.89</v>
      </c>
      <c r="V17" s="317">
        <v>110.678</v>
      </c>
      <c r="W17" s="317">
        <v>112.843</v>
      </c>
      <c r="X17" s="317">
        <v>120.267</v>
      </c>
      <c r="Y17" s="317">
        <v>120.489</v>
      </c>
      <c r="Z17" s="317">
        <v>119.824</v>
      </c>
      <c r="AA17" s="317">
        <v>120.317</v>
      </c>
      <c r="AB17" s="348">
        <v>112.934</v>
      </c>
      <c r="AC17" s="348">
        <v>115.02</v>
      </c>
      <c r="AD17" s="348">
        <v>122.678</v>
      </c>
      <c r="AE17" s="348">
        <v>119.823</v>
      </c>
      <c r="AF17" s="348">
        <v>122.28</v>
      </c>
      <c r="AG17" s="348">
        <v>118.514</v>
      </c>
      <c r="AH17" s="348">
        <v>113.164</v>
      </c>
      <c r="AI17" s="348">
        <v>114.966</v>
      </c>
      <c r="AJ17" s="348">
        <v>121.203</v>
      </c>
      <c r="AK17" s="348">
        <v>120.915</v>
      </c>
      <c r="AL17" s="348">
        <v>122.305</v>
      </c>
      <c r="AM17" s="348">
        <v>121.624</v>
      </c>
      <c r="AN17" s="349"/>
      <c r="AO17" s="349"/>
      <c r="AP17" s="349"/>
      <c r="AQ17" s="349"/>
      <c r="AR17" s="349"/>
      <c r="AS17" s="349"/>
      <c r="AT17" s="349"/>
      <c r="AU17" s="349"/>
      <c r="AV17" s="349"/>
      <c r="AW17" s="349"/>
      <c r="AX17" s="349"/>
      <c r="AY17" s="348"/>
      <c r="AZ17" s="348">
        <v>114.064</v>
      </c>
      <c r="BA17" s="348">
        <v>116.209</v>
      </c>
      <c r="BB17" s="348">
        <v>123.752</v>
      </c>
      <c r="BC17" s="348">
        <v>123.699</v>
      </c>
      <c r="BD17" s="348">
        <v>123.306</v>
      </c>
      <c r="BE17" s="348">
        <v>123.37</v>
      </c>
      <c r="BF17" s="348">
        <v>114.023</v>
      </c>
      <c r="BG17" s="348">
        <v>116.088</v>
      </c>
      <c r="BH17" s="348">
        <v>123.583</v>
      </c>
      <c r="BI17" s="348">
        <v>124.019</v>
      </c>
      <c r="BJ17" s="348">
        <v>123.092</v>
      </c>
      <c r="BK17" s="348">
        <v>123.211</v>
      </c>
    </row>
    <row r="18" s="7" customFormat="1" ht="18" customHeight="1" spans="2:63">
      <c r="B18" s="315" t="s">
        <v>562</v>
      </c>
      <c r="C18" s="316" t="s">
        <v>563</v>
      </c>
      <c r="D18" s="317">
        <v>111.377</v>
      </c>
      <c r="E18" s="317">
        <v>109.149</v>
      </c>
      <c r="F18" s="317">
        <v>118.95</v>
      </c>
      <c r="G18" s="317">
        <v>118.738</v>
      </c>
      <c r="H18" s="317">
        <v>116.402</v>
      </c>
      <c r="I18" s="317">
        <v>118.342</v>
      </c>
      <c r="J18" s="317">
        <v>111.538</v>
      </c>
      <c r="K18" s="317">
        <v>109.4</v>
      </c>
      <c r="L18" s="317">
        <v>119.142</v>
      </c>
      <c r="M18" s="317">
        <v>118.666</v>
      </c>
      <c r="N18" s="317">
        <v>118.361</v>
      </c>
      <c r="O18" s="317">
        <v>118.371</v>
      </c>
      <c r="P18" s="336">
        <v>111.44</v>
      </c>
      <c r="Q18" s="336">
        <v>113.31</v>
      </c>
      <c r="R18" s="336">
        <v>120.45</v>
      </c>
      <c r="S18" s="336">
        <v>120.8</v>
      </c>
      <c r="T18" s="336">
        <v>120.25</v>
      </c>
      <c r="U18" s="336">
        <v>120.58</v>
      </c>
      <c r="V18" s="317">
        <v>111.415</v>
      </c>
      <c r="W18" s="317">
        <v>113.175</v>
      </c>
      <c r="X18" s="317">
        <v>120.601</v>
      </c>
      <c r="Y18" s="317">
        <v>120.72</v>
      </c>
      <c r="Z18" s="317">
        <v>120.283</v>
      </c>
      <c r="AA18" s="317">
        <v>120.65</v>
      </c>
      <c r="AB18" s="348">
        <v>113.675</v>
      </c>
      <c r="AC18" s="348">
        <v>115.668</v>
      </c>
      <c r="AD18" s="348">
        <v>122.937</v>
      </c>
      <c r="AE18" s="348">
        <v>119.94</v>
      </c>
      <c r="AF18" s="348">
        <v>122.554</v>
      </c>
      <c r="AG18" s="348">
        <v>118.813</v>
      </c>
      <c r="AH18" s="348">
        <v>113.697</v>
      </c>
      <c r="AI18" s="348">
        <v>115.446</v>
      </c>
      <c r="AJ18" s="348">
        <v>122.352</v>
      </c>
      <c r="AK18" s="348">
        <v>121.136</v>
      </c>
      <c r="AL18" s="348">
        <v>122.323</v>
      </c>
      <c r="AM18" s="348">
        <v>122.088</v>
      </c>
      <c r="AN18" s="349"/>
      <c r="AO18" s="349"/>
      <c r="AP18" s="349"/>
      <c r="AQ18" s="349"/>
      <c r="AR18" s="349"/>
      <c r="AS18" s="349"/>
      <c r="AT18" s="349"/>
      <c r="AU18" s="349"/>
      <c r="AV18" s="349"/>
      <c r="AW18" s="349"/>
      <c r="AX18" s="349"/>
      <c r="AY18" s="348"/>
      <c r="AZ18" s="348">
        <v>114.677</v>
      </c>
      <c r="BA18" s="348">
        <v>116.699</v>
      </c>
      <c r="BB18" s="348">
        <v>124.1</v>
      </c>
      <c r="BC18" s="348">
        <v>124.075</v>
      </c>
      <c r="BD18" s="348">
        <v>123.776</v>
      </c>
      <c r="BE18" s="348">
        <v>123.783</v>
      </c>
      <c r="BF18" s="348">
        <v>114.459</v>
      </c>
      <c r="BG18" s="348">
        <v>116.656</v>
      </c>
      <c r="BH18" s="348">
        <v>124.044</v>
      </c>
      <c r="BI18" s="348">
        <v>124.156</v>
      </c>
      <c r="BJ18" s="348">
        <v>123.558</v>
      </c>
      <c r="BK18" s="348">
        <v>123.985</v>
      </c>
    </row>
    <row r="19" s="7" customFormat="1" ht="18" customHeight="1" spans="2:63">
      <c r="B19" s="315" t="s">
        <v>564</v>
      </c>
      <c r="C19" s="316" t="s">
        <v>565</v>
      </c>
      <c r="D19" s="317">
        <v>-71.089</v>
      </c>
      <c r="E19" s="317">
        <v>-71.061</v>
      </c>
      <c r="F19" s="317">
        <v>-71.107</v>
      </c>
      <c r="G19" s="317">
        <v>-71.073</v>
      </c>
      <c r="H19" s="317">
        <v>-71.111</v>
      </c>
      <c r="I19" s="317">
        <v>-71.078</v>
      </c>
      <c r="J19" s="317">
        <v>-71.091</v>
      </c>
      <c r="K19" s="317">
        <v>-71.088</v>
      </c>
      <c r="L19" s="317">
        <v>-71.022</v>
      </c>
      <c r="M19" s="317">
        <v>-70.931</v>
      </c>
      <c r="N19" s="317">
        <v>-71.085</v>
      </c>
      <c r="O19" s="317">
        <v>-71.079</v>
      </c>
      <c r="P19" s="336">
        <v>-71.1</v>
      </c>
      <c r="Q19" s="336">
        <v>-71.12</v>
      </c>
      <c r="R19" s="336">
        <v>-70.34</v>
      </c>
      <c r="S19" s="336">
        <v>-70.25</v>
      </c>
      <c r="T19" s="336">
        <v>-71.09</v>
      </c>
      <c r="U19" s="336">
        <v>-71.12</v>
      </c>
      <c r="V19" s="317">
        <v>-71.085</v>
      </c>
      <c r="W19" s="317">
        <v>-71.129</v>
      </c>
      <c r="X19" s="317">
        <v>-70.386</v>
      </c>
      <c r="Y19" s="317">
        <v>-69.929</v>
      </c>
      <c r="Z19" s="317">
        <v>-71.096</v>
      </c>
      <c r="AA19" s="317">
        <v>-71.152</v>
      </c>
      <c r="AB19" s="349">
        <v>-71.075</v>
      </c>
      <c r="AC19" s="349">
        <v>-71.109</v>
      </c>
      <c r="AD19" s="349">
        <v>-63.776</v>
      </c>
      <c r="AE19" s="349">
        <v>-68.67</v>
      </c>
      <c r="AF19" s="349">
        <v>-69.668</v>
      </c>
      <c r="AG19" s="349">
        <v>-68.126</v>
      </c>
      <c r="AH19" s="349">
        <v>-71.055</v>
      </c>
      <c r="AI19" s="349">
        <v>-71.097</v>
      </c>
      <c r="AJ19" s="349">
        <v>-64.906</v>
      </c>
      <c r="AK19" s="349">
        <v>-66.241</v>
      </c>
      <c r="AL19" s="349">
        <v>-67.081</v>
      </c>
      <c r="AM19" s="349">
        <v>-67.903</v>
      </c>
      <c r="AN19" s="349"/>
      <c r="AO19" s="349"/>
      <c r="AP19" s="349"/>
      <c r="AQ19" s="349"/>
      <c r="AR19" s="349"/>
      <c r="AS19" s="349"/>
      <c r="AT19" s="349"/>
      <c r="AU19" s="349"/>
      <c r="AV19" s="349"/>
      <c r="AW19" s="349"/>
      <c r="AX19" s="349"/>
      <c r="AY19" s="349"/>
      <c r="AZ19" s="349">
        <v>-71.068</v>
      </c>
      <c r="BA19" s="349">
        <v>-71.106</v>
      </c>
      <c r="BB19" s="349">
        <v>-68.259</v>
      </c>
      <c r="BC19" s="349">
        <v>-67.822</v>
      </c>
      <c r="BD19" s="349">
        <v>-71.053</v>
      </c>
      <c r="BE19" s="349">
        <v>-69.111</v>
      </c>
      <c r="BF19" s="349">
        <v>-71.07</v>
      </c>
      <c r="BG19" s="349">
        <v>-71.104</v>
      </c>
      <c r="BH19" s="349">
        <v>-68.903</v>
      </c>
      <c r="BI19" s="349">
        <v>-68.087</v>
      </c>
      <c r="BJ19" s="349">
        <v>-71.045</v>
      </c>
      <c r="BK19" s="349">
        <v>-70.323</v>
      </c>
    </row>
    <row r="20" s="7" customFormat="1" ht="18" customHeight="1" spans="2:63">
      <c r="B20" s="315" t="s">
        <v>566</v>
      </c>
      <c r="C20" s="316" t="s">
        <v>567</v>
      </c>
      <c r="D20" s="317">
        <v>-93.231</v>
      </c>
      <c r="E20" s="317">
        <v>-90.237</v>
      </c>
      <c r="F20" s="317">
        <v>-93.94</v>
      </c>
      <c r="G20" s="317">
        <v>-89.889</v>
      </c>
      <c r="H20" s="317">
        <v>-93.067</v>
      </c>
      <c r="I20" s="317">
        <v>-89.826</v>
      </c>
      <c r="J20" s="317">
        <v>-92.053</v>
      </c>
      <c r="K20" s="317">
        <v>-91.726</v>
      </c>
      <c r="L20" s="317">
        <v>-89.093</v>
      </c>
      <c r="M20" s="317">
        <v>-85.222</v>
      </c>
      <c r="N20" s="317">
        <v>-92.736</v>
      </c>
      <c r="O20" s="317">
        <v>-90.893</v>
      </c>
      <c r="P20" s="336">
        <v>-91.17</v>
      </c>
      <c r="Q20" s="336">
        <v>-95.29</v>
      </c>
      <c r="R20" s="336">
        <v>-79.47</v>
      </c>
      <c r="S20" s="336">
        <v>-78.73</v>
      </c>
      <c r="T20" s="336">
        <v>-91.71</v>
      </c>
      <c r="U20" s="336">
        <v>-95.26</v>
      </c>
      <c r="V20" s="317">
        <v>-90.958</v>
      </c>
      <c r="W20" s="317">
        <v>-95.35</v>
      </c>
      <c r="X20" s="317">
        <v>-80.357</v>
      </c>
      <c r="Y20" s="317">
        <v>-77.045</v>
      </c>
      <c r="Z20" s="317">
        <v>-92.182</v>
      </c>
      <c r="AA20" s="317">
        <v>-94.275</v>
      </c>
      <c r="AB20" s="349">
        <v>-89.597</v>
      </c>
      <c r="AC20" s="349">
        <v>-93.636</v>
      </c>
      <c r="AD20" s="349">
        <v>-64.865</v>
      </c>
      <c r="AE20" s="349">
        <v>-72.883</v>
      </c>
      <c r="AF20" s="349">
        <v>-75.046</v>
      </c>
      <c r="AG20" s="349">
        <v>-71.137</v>
      </c>
      <c r="AH20" s="349">
        <v>-89.978</v>
      </c>
      <c r="AI20" s="349">
        <v>-93.819</v>
      </c>
      <c r="AJ20" s="349">
        <v>-66.154</v>
      </c>
      <c r="AK20" s="349">
        <v>-68.218</v>
      </c>
      <c r="AL20" s="349">
        <v>-69.238</v>
      </c>
      <c r="AM20" s="349">
        <v>-70.69</v>
      </c>
      <c r="AN20" s="349"/>
      <c r="AO20" s="349"/>
      <c r="AP20" s="349"/>
      <c r="AQ20" s="349"/>
      <c r="AR20" s="349"/>
      <c r="AS20" s="349"/>
      <c r="AT20" s="349"/>
      <c r="AU20" s="349"/>
      <c r="AV20" s="349"/>
      <c r="AW20" s="349"/>
      <c r="AX20" s="349"/>
      <c r="AY20" s="349"/>
      <c r="AZ20" s="349">
        <v>-89.301</v>
      </c>
      <c r="BA20" s="349">
        <v>-93.513</v>
      </c>
      <c r="BB20" s="349">
        <v>-71.637</v>
      </c>
      <c r="BC20" s="349">
        <v>-71.07</v>
      </c>
      <c r="BD20" s="349">
        <v>-89.141</v>
      </c>
      <c r="BE20" s="349">
        <v>-73.374</v>
      </c>
      <c r="BF20" s="349">
        <v>-89.301</v>
      </c>
      <c r="BG20" s="349">
        <v>-93.105</v>
      </c>
      <c r="BH20" s="349">
        <v>-73.467</v>
      </c>
      <c r="BI20" s="349">
        <v>-71.396</v>
      </c>
      <c r="BJ20" s="349">
        <v>-90.699</v>
      </c>
      <c r="BK20" s="349">
        <v>-78.131</v>
      </c>
    </row>
    <row r="21" s="7" customFormat="1" ht="18" customHeight="1" spans="2:63">
      <c r="B21" s="315" t="s">
        <v>568</v>
      </c>
      <c r="C21" s="316" t="s">
        <v>565</v>
      </c>
      <c r="D21" s="317">
        <v>-71.102</v>
      </c>
      <c r="E21" s="317">
        <v>-71.098</v>
      </c>
      <c r="F21" s="317">
        <v>-71.126</v>
      </c>
      <c r="G21" s="317">
        <v>-71.147</v>
      </c>
      <c r="H21" s="317">
        <v>-71.139</v>
      </c>
      <c r="I21" s="317">
        <v>-71.108</v>
      </c>
      <c r="J21" s="317">
        <v>-71.122</v>
      </c>
      <c r="K21" s="317">
        <v>-71.134</v>
      </c>
      <c r="L21" s="317">
        <v>-71.123</v>
      </c>
      <c r="M21" s="317">
        <v>-71.102</v>
      </c>
      <c r="N21" s="317">
        <v>-71.109</v>
      </c>
      <c r="O21" s="317">
        <v>-71.1</v>
      </c>
      <c r="P21" s="336">
        <v>-71.14</v>
      </c>
      <c r="Q21" s="336">
        <v>-71.14</v>
      </c>
      <c r="R21" s="336">
        <v>-70.88</v>
      </c>
      <c r="S21" s="336">
        <v>-70.92</v>
      </c>
      <c r="T21" s="336">
        <v>-71.14</v>
      </c>
      <c r="U21" s="336">
        <v>-71.14</v>
      </c>
      <c r="V21" s="317">
        <v>-71.144</v>
      </c>
      <c r="W21" s="317">
        <v>-71.152</v>
      </c>
      <c r="X21" s="317">
        <v>-70.946</v>
      </c>
      <c r="Y21" s="317">
        <v>-70.85</v>
      </c>
      <c r="Z21" s="317">
        <v>-71.119</v>
      </c>
      <c r="AA21" s="317">
        <v>-71.2</v>
      </c>
      <c r="AB21" s="349">
        <v>-71.138</v>
      </c>
      <c r="AC21" s="349">
        <v>-71.135</v>
      </c>
      <c r="AD21" s="349">
        <v>-70.44</v>
      </c>
      <c r="AE21" s="349">
        <v>-70.54</v>
      </c>
      <c r="AF21" s="349">
        <v>-71.143</v>
      </c>
      <c r="AG21" s="349">
        <v>-71.129</v>
      </c>
      <c r="AH21" s="349">
        <v>-71.131</v>
      </c>
      <c r="AI21" s="349">
        <v>-71.143</v>
      </c>
      <c r="AJ21" s="349">
        <v>-70.815</v>
      </c>
      <c r="AK21" s="349">
        <v>-70.716</v>
      </c>
      <c r="AL21" s="349">
        <v>-71.128</v>
      </c>
      <c r="AM21" s="349">
        <v>-71.121</v>
      </c>
      <c r="AN21" s="349"/>
      <c r="AO21" s="349"/>
      <c r="AP21" s="349"/>
      <c r="AQ21" s="349"/>
      <c r="AR21" s="349"/>
      <c r="AS21" s="349"/>
      <c r="AT21" s="349"/>
      <c r="AU21" s="349"/>
      <c r="AV21" s="349"/>
      <c r="AW21" s="349"/>
      <c r="AX21" s="349"/>
      <c r="AY21" s="349"/>
      <c r="AZ21" s="349">
        <v>-71.129</v>
      </c>
      <c r="BA21" s="349">
        <v>-71.114</v>
      </c>
      <c r="BB21" s="349">
        <v>-70.829</v>
      </c>
      <c r="BC21" s="349">
        <v>-70.682</v>
      </c>
      <c r="BD21" s="349">
        <v>-71.128</v>
      </c>
      <c r="BE21" s="349">
        <v>-71.168</v>
      </c>
      <c r="BF21" s="349">
        <v>-71.131</v>
      </c>
      <c r="BG21" s="349">
        <v>-71.123</v>
      </c>
      <c r="BH21" s="349">
        <v>-70.851</v>
      </c>
      <c r="BI21" s="349">
        <v>-70.828</v>
      </c>
      <c r="BJ21" s="349">
        <v>-71.082</v>
      </c>
      <c r="BK21" s="349">
        <v>-71.151</v>
      </c>
    </row>
    <row r="22" s="7" customFormat="1" ht="18" customHeight="1" spans="2:63">
      <c r="B22" s="315" t="s">
        <v>569</v>
      </c>
      <c r="C22" s="316" t="s">
        <v>570</v>
      </c>
      <c r="D22" s="317">
        <v>0.105</v>
      </c>
      <c r="E22" s="317"/>
      <c r="F22" s="317">
        <v>0.081</v>
      </c>
      <c r="G22" s="317"/>
      <c r="H22" s="317">
        <v>0.07</v>
      </c>
      <c r="I22" s="317"/>
      <c r="J22" s="317">
        <v>0.097</v>
      </c>
      <c r="K22" s="317"/>
      <c r="L22" s="317">
        <v>0.079</v>
      </c>
      <c r="M22" s="317"/>
      <c r="N22" s="317">
        <v>0.092</v>
      </c>
      <c r="O22" s="317"/>
      <c r="P22" s="336">
        <v>0.118</v>
      </c>
      <c r="Q22" s="336"/>
      <c r="R22" s="336">
        <v>0.106</v>
      </c>
      <c r="S22" s="336"/>
      <c r="T22" s="336">
        <v>0.115</v>
      </c>
      <c r="U22" s="336"/>
      <c r="V22" s="317">
        <v>0.118</v>
      </c>
      <c r="W22" s="317"/>
      <c r="X22" s="317">
        <v>0.208</v>
      </c>
      <c r="Y22" s="317"/>
      <c r="Z22" s="317">
        <v>0.076</v>
      </c>
      <c r="AA22" s="317"/>
      <c r="AB22" s="350">
        <v>0.114</v>
      </c>
      <c r="AC22" s="350"/>
      <c r="AD22" s="350">
        <v>0.077</v>
      </c>
      <c r="AE22" s="350"/>
      <c r="AF22" s="350">
        <v>-0.247</v>
      </c>
      <c r="AG22" s="350"/>
      <c r="AH22" s="350">
        <v>0.111</v>
      </c>
      <c r="AI22" s="350"/>
      <c r="AJ22" s="350">
        <v>0.018</v>
      </c>
      <c r="AK22" s="350"/>
      <c r="AL22" s="350">
        <v>-0.074</v>
      </c>
      <c r="AM22" s="350"/>
      <c r="AN22" s="365"/>
      <c r="AO22" s="375"/>
      <c r="AP22" s="376"/>
      <c r="AQ22" s="376"/>
      <c r="AR22" s="376"/>
      <c r="AS22" s="376"/>
      <c r="AT22" s="377"/>
      <c r="AU22" s="378"/>
      <c r="AV22" s="376"/>
      <c r="AW22" s="376"/>
      <c r="AX22" s="376"/>
      <c r="AY22" s="376"/>
      <c r="AZ22" s="350">
        <v>0.088</v>
      </c>
      <c r="BA22" s="350"/>
      <c r="BB22" s="350">
        <v>0.172</v>
      </c>
      <c r="BC22" s="350"/>
      <c r="BD22" s="350">
        <v>-0.185</v>
      </c>
      <c r="BE22" s="350"/>
      <c r="BF22" s="350">
        <v>0.206</v>
      </c>
      <c r="BG22" s="350"/>
      <c r="BH22" s="350">
        <v>0.287</v>
      </c>
      <c r="BI22" s="350"/>
      <c r="BJ22" s="350">
        <v>-0.032</v>
      </c>
      <c r="BK22" s="350"/>
    </row>
    <row r="23" s="7" customFormat="1" ht="18" customHeight="1" spans="2:63">
      <c r="B23" s="315" t="s">
        <v>571</v>
      </c>
      <c r="C23" s="316" t="s">
        <v>565</v>
      </c>
      <c r="D23" s="317">
        <v>-67.417</v>
      </c>
      <c r="E23" s="317">
        <v>-67.558</v>
      </c>
      <c r="F23" s="317">
        <v>-68.027</v>
      </c>
      <c r="G23" s="317">
        <v>-68.065</v>
      </c>
      <c r="H23" s="317">
        <v>-66.55</v>
      </c>
      <c r="I23" s="317">
        <v>-66.537</v>
      </c>
      <c r="J23" s="317">
        <v>-67.321</v>
      </c>
      <c r="K23" s="317">
        <v>-68.104</v>
      </c>
      <c r="L23" s="317">
        <v>-66.918</v>
      </c>
      <c r="M23" s="317">
        <v>-66.419</v>
      </c>
      <c r="N23" s="317">
        <v>-67.628</v>
      </c>
      <c r="O23" s="317">
        <v>-66.957</v>
      </c>
      <c r="P23" s="336">
        <v>-67.72</v>
      </c>
      <c r="Q23" s="336">
        <v>-67.285</v>
      </c>
      <c r="R23" s="336">
        <v>-67.583</v>
      </c>
      <c r="S23" s="336">
        <v>-67.719</v>
      </c>
      <c r="T23" s="336">
        <v>-67.176</v>
      </c>
      <c r="U23" s="336">
        <v>-67.217</v>
      </c>
      <c r="V23" s="317">
        <v>-67.991</v>
      </c>
      <c r="W23" s="317">
        <v>-67.746</v>
      </c>
      <c r="X23" s="317">
        <v>-68.466</v>
      </c>
      <c r="Y23" s="317">
        <v>-69.347</v>
      </c>
      <c r="Z23" s="317">
        <v>-67.338</v>
      </c>
      <c r="AA23" s="317">
        <v>-67.516</v>
      </c>
      <c r="AB23" s="348">
        <v>-67.091</v>
      </c>
      <c r="AC23" s="348">
        <v>-67.003</v>
      </c>
      <c r="AD23" s="348">
        <v>-52.536</v>
      </c>
      <c r="AE23" s="348">
        <v>-57.491</v>
      </c>
      <c r="AF23" s="348">
        <v>-54.626</v>
      </c>
      <c r="AG23" s="348">
        <v>-60.038</v>
      </c>
      <c r="AH23" s="348">
        <v>-67.137</v>
      </c>
      <c r="AI23" s="348">
        <v>-67.333</v>
      </c>
      <c r="AJ23" s="348">
        <v>-50.252</v>
      </c>
      <c r="AK23" s="348">
        <v>-57.029</v>
      </c>
      <c r="AL23" s="348">
        <v>-51.01</v>
      </c>
      <c r="AM23" s="348">
        <v>-57.719</v>
      </c>
      <c r="AN23" s="348"/>
      <c r="AO23" s="348"/>
      <c r="AP23" s="348"/>
      <c r="AQ23" s="348"/>
      <c r="AR23" s="348"/>
      <c r="AS23" s="348"/>
      <c r="AT23" s="348"/>
      <c r="AU23" s="348"/>
      <c r="AV23" s="348"/>
      <c r="AW23" s="348"/>
      <c r="AX23" s="348"/>
      <c r="AY23" s="348"/>
      <c r="AZ23" s="348">
        <v>-67.286</v>
      </c>
      <c r="BA23" s="348">
        <v>-67.019</v>
      </c>
      <c r="BB23" s="348">
        <v>-67.544</v>
      </c>
      <c r="BC23" s="348">
        <v>-67.774</v>
      </c>
      <c r="BD23" s="348">
        <v>-66.809</v>
      </c>
      <c r="BE23" s="348">
        <v>-66.953</v>
      </c>
      <c r="BF23" s="348">
        <v>-67.108</v>
      </c>
      <c r="BG23" s="348">
        <v>-67.197</v>
      </c>
      <c r="BH23" s="348">
        <v>-66.505</v>
      </c>
      <c r="BI23" s="348">
        <v>-66.998</v>
      </c>
      <c r="BJ23" s="348">
        <v>-68.312</v>
      </c>
      <c r="BK23" s="348">
        <v>-67.839</v>
      </c>
    </row>
    <row r="24" s="7" customFormat="1" ht="18" customHeight="1" spans="2:63">
      <c r="B24" s="315" t="s">
        <v>572</v>
      </c>
      <c r="C24" s="316" t="s">
        <v>573</v>
      </c>
      <c r="D24" s="318" t="s">
        <v>574</v>
      </c>
      <c r="E24" s="318"/>
      <c r="F24" s="318" t="s">
        <v>574</v>
      </c>
      <c r="G24" s="318"/>
      <c r="H24" s="319" t="s">
        <v>574</v>
      </c>
      <c r="I24" s="318"/>
      <c r="J24" s="318" t="s">
        <v>574</v>
      </c>
      <c r="K24" s="318"/>
      <c r="L24" s="318" t="s">
        <v>574</v>
      </c>
      <c r="M24" s="318"/>
      <c r="N24" s="319" t="s">
        <v>574</v>
      </c>
      <c r="O24" s="318"/>
      <c r="P24" s="337" t="s">
        <v>574</v>
      </c>
      <c r="Q24" s="337"/>
      <c r="R24" s="337" t="s">
        <v>574</v>
      </c>
      <c r="S24" s="337"/>
      <c r="T24" s="337" t="s">
        <v>574</v>
      </c>
      <c r="U24" s="337"/>
      <c r="V24" s="340" t="s">
        <v>574</v>
      </c>
      <c r="W24" s="341"/>
      <c r="X24" s="340" t="s">
        <v>574</v>
      </c>
      <c r="Y24" s="341"/>
      <c r="Z24" s="340" t="s">
        <v>574</v>
      </c>
      <c r="AA24" s="341"/>
      <c r="AB24" s="351" t="s">
        <v>574</v>
      </c>
      <c r="AC24" s="351" t="s">
        <v>574</v>
      </c>
      <c r="AD24" s="352" t="s">
        <v>574</v>
      </c>
      <c r="AE24" s="353"/>
      <c r="AF24" s="352" t="s">
        <v>574</v>
      </c>
      <c r="AG24" s="353"/>
      <c r="AH24" s="351" t="s">
        <v>574</v>
      </c>
      <c r="AI24" s="351" t="s">
        <v>574</v>
      </c>
      <c r="AJ24" s="352" t="s">
        <v>574</v>
      </c>
      <c r="AK24" s="353"/>
      <c r="AL24" s="352" t="s">
        <v>574</v>
      </c>
      <c r="AM24" s="353"/>
      <c r="AN24" s="366" t="s">
        <v>574</v>
      </c>
      <c r="AO24" s="366" t="s">
        <v>574</v>
      </c>
      <c r="AP24" s="352" t="s">
        <v>574</v>
      </c>
      <c r="AQ24" s="353"/>
      <c r="AR24" s="352" t="s">
        <v>574</v>
      </c>
      <c r="AS24" s="353"/>
      <c r="AT24" s="351" t="s">
        <v>574</v>
      </c>
      <c r="AU24" s="351" t="s">
        <v>574</v>
      </c>
      <c r="AV24" s="352" t="s">
        <v>574</v>
      </c>
      <c r="AW24" s="353"/>
      <c r="AX24" s="352" t="s">
        <v>574</v>
      </c>
      <c r="AY24" s="353"/>
      <c r="AZ24" s="351" t="s">
        <v>574</v>
      </c>
      <c r="BA24" s="351" t="s">
        <v>574</v>
      </c>
      <c r="BB24" s="352" t="s">
        <v>574</v>
      </c>
      <c r="BC24" s="353"/>
      <c r="BD24" s="352" t="s">
        <v>574</v>
      </c>
      <c r="BE24" s="353"/>
      <c r="BF24" s="351" t="s">
        <v>574</v>
      </c>
      <c r="BG24" s="351" t="s">
        <v>574</v>
      </c>
      <c r="BH24" s="352" t="s">
        <v>574</v>
      </c>
      <c r="BI24" s="353"/>
      <c r="BJ24" s="352" t="s">
        <v>574</v>
      </c>
      <c r="BK24" s="353"/>
    </row>
    <row r="25" s="7" customFormat="1" ht="18" customHeight="1" spans="2:63">
      <c r="B25" s="315" t="s">
        <v>575</v>
      </c>
      <c r="C25" s="316" t="s">
        <v>573</v>
      </c>
      <c r="D25" s="318" t="s">
        <v>574</v>
      </c>
      <c r="E25" s="318"/>
      <c r="F25" s="318" t="s">
        <v>574</v>
      </c>
      <c r="G25" s="318"/>
      <c r="H25" s="318" t="s">
        <v>574</v>
      </c>
      <c r="I25" s="318"/>
      <c r="J25" s="318" t="s">
        <v>574</v>
      </c>
      <c r="K25" s="318"/>
      <c r="L25" s="318" t="s">
        <v>574</v>
      </c>
      <c r="M25" s="318"/>
      <c r="N25" s="318" t="s">
        <v>574</v>
      </c>
      <c r="O25" s="318"/>
      <c r="P25" s="337" t="s">
        <v>574</v>
      </c>
      <c r="Q25" s="337"/>
      <c r="R25" s="337" t="s">
        <v>574</v>
      </c>
      <c r="S25" s="337"/>
      <c r="T25" s="337" t="s">
        <v>574</v>
      </c>
      <c r="U25" s="337"/>
      <c r="V25" s="340" t="s">
        <v>574</v>
      </c>
      <c r="W25" s="341"/>
      <c r="X25" s="340" t="s">
        <v>574</v>
      </c>
      <c r="Y25" s="341"/>
      <c r="Z25" s="340" t="s">
        <v>574</v>
      </c>
      <c r="AA25" s="341"/>
      <c r="AB25" s="351" t="s">
        <v>574</v>
      </c>
      <c r="AC25" s="351" t="s">
        <v>574</v>
      </c>
      <c r="AD25" s="352" t="s">
        <v>574</v>
      </c>
      <c r="AE25" s="353"/>
      <c r="AF25" s="352" t="s">
        <v>574</v>
      </c>
      <c r="AG25" s="353"/>
      <c r="AH25" s="351" t="s">
        <v>574</v>
      </c>
      <c r="AI25" s="351" t="s">
        <v>574</v>
      </c>
      <c r="AJ25" s="352" t="s">
        <v>574</v>
      </c>
      <c r="AK25" s="353"/>
      <c r="AL25" s="352" t="s">
        <v>574</v>
      </c>
      <c r="AM25" s="353"/>
      <c r="AN25" s="366" t="s">
        <v>574</v>
      </c>
      <c r="AO25" s="366" t="s">
        <v>574</v>
      </c>
      <c r="AP25" s="352" t="s">
        <v>574</v>
      </c>
      <c r="AQ25" s="353"/>
      <c r="AR25" s="352" t="s">
        <v>574</v>
      </c>
      <c r="AS25" s="353"/>
      <c r="AT25" s="351" t="s">
        <v>574</v>
      </c>
      <c r="AU25" s="351" t="s">
        <v>574</v>
      </c>
      <c r="AV25" s="352" t="s">
        <v>574</v>
      </c>
      <c r="AW25" s="353"/>
      <c r="AX25" s="352" t="s">
        <v>574</v>
      </c>
      <c r="AY25" s="353"/>
      <c r="AZ25" s="351" t="s">
        <v>574</v>
      </c>
      <c r="BA25" s="351" t="s">
        <v>574</v>
      </c>
      <c r="BB25" s="352" t="s">
        <v>574</v>
      </c>
      <c r="BC25" s="353"/>
      <c r="BD25" s="352" t="s">
        <v>574</v>
      </c>
      <c r="BE25" s="353"/>
      <c r="BF25" s="351" t="s">
        <v>574</v>
      </c>
      <c r="BG25" s="351" t="s">
        <v>574</v>
      </c>
      <c r="BH25" s="352" t="s">
        <v>574</v>
      </c>
      <c r="BI25" s="353"/>
      <c r="BJ25" s="352" t="s">
        <v>574</v>
      </c>
      <c r="BK25" s="353"/>
    </row>
    <row r="26" s="7" customFormat="1" ht="18" customHeight="1" spans="2:63">
      <c r="B26" s="315" t="s">
        <v>576</v>
      </c>
      <c r="C26" s="316" t="s">
        <v>573</v>
      </c>
      <c r="D26" s="318" t="s">
        <v>574</v>
      </c>
      <c r="E26" s="318"/>
      <c r="F26" s="318" t="s">
        <v>574</v>
      </c>
      <c r="G26" s="318"/>
      <c r="H26" s="318" t="s">
        <v>574</v>
      </c>
      <c r="I26" s="318"/>
      <c r="J26" s="318" t="s">
        <v>574</v>
      </c>
      <c r="K26" s="318"/>
      <c r="L26" s="318" t="s">
        <v>574</v>
      </c>
      <c r="M26" s="318"/>
      <c r="N26" s="318" t="s">
        <v>574</v>
      </c>
      <c r="O26" s="318"/>
      <c r="P26" s="337" t="s">
        <v>574</v>
      </c>
      <c r="Q26" s="337"/>
      <c r="R26" s="337" t="s">
        <v>574</v>
      </c>
      <c r="S26" s="337"/>
      <c r="T26" s="337" t="s">
        <v>574</v>
      </c>
      <c r="U26" s="337"/>
      <c r="V26" s="340" t="s">
        <v>574</v>
      </c>
      <c r="W26" s="341"/>
      <c r="X26" s="340" t="s">
        <v>574</v>
      </c>
      <c r="Y26" s="341"/>
      <c r="Z26" s="340" t="s">
        <v>574</v>
      </c>
      <c r="AA26" s="341"/>
      <c r="AB26" s="351" t="s">
        <v>574</v>
      </c>
      <c r="AC26" s="351" t="s">
        <v>574</v>
      </c>
      <c r="AD26" s="352" t="s">
        <v>574</v>
      </c>
      <c r="AE26" s="353"/>
      <c r="AF26" s="352" t="s">
        <v>574</v>
      </c>
      <c r="AG26" s="353"/>
      <c r="AH26" s="351" t="s">
        <v>574</v>
      </c>
      <c r="AI26" s="351" t="s">
        <v>574</v>
      </c>
      <c r="AJ26" s="352" t="s">
        <v>574</v>
      </c>
      <c r="AK26" s="353"/>
      <c r="AL26" s="352" t="s">
        <v>574</v>
      </c>
      <c r="AM26" s="353"/>
      <c r="AN26" s="366" t="s">
        <v>574</v>
      </c>
      <c r="AO26" s="366" t="s">
        <v>574</v>
      </c>
      <c r="AP26" s="352" t="s">
        <v>574</v>
      </c>
      <c r="AQ26" s="353"/>
      <c r="AR26" s="352" t="s">
        <v>574</v>
      </c>
      <c r="AS26" s="353"/>
      <c r="AT26" s="351" t="s">
        <v>574</v>
      </c>
      <c r="AU26" s="351" t="s">
        <v>574</v>
      </c>
      <c r="AV26" s="352" t="s">
        <v>574</v>
      </c>
      <c r="AW26" s="353"/>
      <c r="AX26" s="352" t="s">
        <v>574</v>
      </c>
      <c r="AY26" s="353"/>
      <c r="AZ26" s="351" t="s">
        <v>574</v>
      </c>
      <c r="BA26" s="351" t="s">
        <v>574</v>
      </c>
      <c r="BB26" s="352" t="s">
        <v>574</v>
      </c>
      <c r="BC26" s="353"/>
      <c r="BD26" s="352" t="s">
        <v>574</v>
      </c>
      <c r="BE26" s="353"/>
      <c r="BF26" s="351" t="s">
        <v>574</v>
      </c>
      <c r="BG26" s="351" t="s">
        <v>574</v>
      </c>
      <c r="BH26" s="352" t="s">
        <v>574</v>
      </c>
      <c r="BI26" s="353"/>
      <c r="BJ26" s="352" t="s">
        <v>574</v>
      </c>
      <c r="BK26" s="353"/>
    </row>
    <row r="27" s="7" customFormat="1" ht="18" customHeight="1" spans="2:63">
      <c r="B27" s="315" t="s">
        <v>577</v>
      </c>
      <c r="C27" s="316" t="s">
        <v>578</v>
      </c>
      <c r="D27" s="320">
        <v>0.182</v>
      </c>
      <c r="E27" s="321"/>
      <c r="F27" s="320">
        <v>0.163</v>
      </c>
      <c r="G27" s="321"/>
      <c r="H27" s="320">
        <v>0.177</v>
      </c>
      <c r="I27" s="321"/>
      <c r="J27" s="320">
        <v>0.201</v>
      </c>
      <c r="K27" s="321"/>
      <c r="L27" s="320">
        <v>0.166</v>
      </c>
      <c r="M27" s="321"/>
      <c r="N27" s="320">
        <v>0.172</v>
      </c>
      <c r="O27" s="321"/>
      <c r="P27" s="337">
        <v>0.196</v>
      </c>
      <c r="Q27" s="337"/>
      <c r="R27" s="342">
        <v>0.117</v>
      </c>
      <c r="S27" s="342"/>
      <c r="T27" s="343">
        <v>0.166</v>
      </c>
      <c r="U27" s="343"/>
      <c r="V27" s="340">
        <v>-0.014</v>
      </c>
      <c r="W27" s="340"/>
      <c r="X27" s="320">
        <v>0.04</v>
      </c>
      <c r="Y27" s="320"/>
      <c r="Z27" s="320">
        <v>-0.091</v>
      </c>
      <c r="AA27" s="320"/>
      <c r="AB27" s="354">
        <v>-0.245</v>
      </c>
      <c r="AC27" s="355"/>
      <c r="AD27" s="354">
        <v>-0.121</v>
      </c>
      <c r="AE27" s="355"/>
      <c r="AF27" s="354">
        <v>-0.092</v>
      </c>
      <c r="AG27" s="355"/>
      <c r="AH27" s="354">
        <v>-0.108</v>
      </c>
      <c r="AI27" s="354"/>
      <c r="AJ27" s="354">
        <v>-0.102</v>
      </c>
      <c r="AK27" s="354"/>
      <c r="AL27" s="354">
        <v>-0.03</v>
      </c>
      <c r="AM27" s="354"/>
      <c r="AN27" s="367"/>
      <c r="AO27" s="379"/>
      <c r="AP27" s="367"/>
      <c r="AQ27" s="379"/>
      <c r="AR27" s="380"/>
      <c r="AS27" s="380"/>
      <c r="AT27" s="367"/>
      <c r="AU27" s="379"/>
      <c r="AV27" s="367"/>
      <c r="AW27" s="379"/>
      <c r="AX27" s="380"/>
      <c r="AY27" s="380"/>
      <c r="AZ27" s="367">
        <v>-0.097</v>
      </c>
      <c r="BA27" s="379"/>
      <c r="BB27" s="367">
        <v>-0.304</v>
      </c>
      <c r="BC27" s="379"/>
      <c r="BD27" s="380">
        <v>-0.086</v>
      </c>
      <c r="BE27" s="380"/>
      <c r="BF27" s="354">
        <v>-0.116</v>
      </c>
      <c r="BG27" s="354"/>
      <c r="BH27" s="354">
        <v>-0.107</v>
      </c>
      <c r="BI27" s="354"/>
      <c r="BJ27" s="354">
        <v>-0.806</v>
      </c>
      <c r="BK27" s="354"/>
    </row>
    <row r="28" s="7" customFormat="1" ht="18" customHeight="1" spans="2:63">
      <c r="B28" s="315" t="s">
        <v>579</v>
      </c>
      <c r="C28" s="316" t="s">
        <v>580</v>
      </c>
      <c r="D28" s="322">
        <v>346.8</v>
      </c>
      <c r="E28" s="323"/>
      <c r="F28" s="322">
        <v>340.5</v>
      </c>
      <c r="G28" s="323"/>
      <c r="H28" s="322">
        <v>340.2</v>
      </c>
      <c r="I28" s="323"/>
      <c r="J28" s="322">
        <v>341.5</v>
      </c>
      <c r="K28" s="323"/>
      <c r="L28" s="322">
        <v>341.4</v>
      </c>
      <c r="M28" s="323"/>
      <c r="N28" s="322">
        <v>340.3</v>
      </c>
      <c r="O28" s="323"/>
      <c r="P28" s="337">
        <v>342</v>
      </c>
      <c r="Q28" s="337"/>
      <c r="R28" s="338">
        <v>341.8</v>
      </c>
      <c r="S28" s="338"/>
      <c r="T28" s="344">
        <v>341.8</v>
      </c>
      <c r="U28" s="344"/>
      <c r="V28" s="324">
        <v>341.7</v>
      </c>
      <c r="W28" s="324"/>
      <c r="X28" s="322">
        <v>341.8</v>
      </c>
      <c r="Y28" s="323"/>
      <c r="Z28" s="324">
        <v>348.1</v>
      </c>
      <c r="AA28" s="324"/>
      <c r="AB28" s="348">
        <v>354.3</v>
      </c>
      <c r="AC28" s="348"/>
      <c r="AD28" s="348">
        <v>358.4</v>
      </c>
      <c r="AE28" s="348"/>
      <c r="AF28" s="348">
        <v>354.6</v>
      </c>
      <c r="AG28" s="348"/>
      <c r="AH28" s="348">
        <v>341.9</v>
      </c>
      <c r="AI28" s="348"/>
      <c r="AJ28" s="348">
        <v>349</v>
      </c>
      <c r="AK28" s="348"/>
      <c r="AL28" s="348">
        <v>340.2</v>
      </c>
      <c r="AM28" s="348"/>
      <c r="AN28" s="368"/>
      <c r="AO28" s="381"/>
      <c r="AP28" s="368"/>
      <c r="AQ28" s="381"/>
      <c r="AR28" s="348"/>
      <c r="AS28" s="348"/>
      <c r="AT28" s="368"/>
      <c r="AU28" s="381"/>
      <c r="AV28" s="368"/>
      <c r="AW28" s="381"/>
      <c r="AX28" s="348"/>
      <c r="AY28" s="348"/>
      <c r="AZ28" s="389">
        <v>339.3</v>
      </c>
      <c r="BA28" s="390"/>
      <c r="BB28" s="389">
        <v>345.1</v>
      </c>
      <c r="BC28" s="390"/>
      <c r="BD28" s="391">
        <v>347</v>
      </c>
      <c r="BE28" s="391"/>
      <c r="BF28" s="348">
        <v>341.3</v>
      </c>
      <c r="BG28" s="348"/>
      <c r="BH28" s="348">
        <v>346.2</v>
      </c>
      <c r="BI28" s="348"/>
      <c r="BJ28" s="348">
        <v>347.6</v>
      </c>
      <c r="BK28" s="348"/>
    </row>
    <row r="29" s="7" customFormat="1" ht="18" customHeight="1" spans="2:63">
      <c r="B29" s="315" t="s">
        <v>581</v>
      </c>
      <c r="C29" s="316" t="s">
        <v>582</v>
      </c>
      <c r="D29" s="322">
        <v>94.22</v>
      </c>
      <c r="E29" s="323"/>
      <c r="F29" s="322">
        <v>94.22</v>
      </c>
      <c r="G29" s="323"/>
      <c r="H29" s="322">
        <v>94.22</v>
      </c>
      <c r="I29" s="323"/>
      <c r="J29" s="322">
        <v>95.4</v>
      </c>
      <c r="K29" s="323"/>
      <c r="L29" s="322">
        <v>95.4</v>
      </c>
      <c r="M29" s="323"/>
      <c r="N29" s="322">
        <v>95.4</v>
      </c>
      <c r="O29" s="323"/>
      <c r="P29" s="338">
        <v>95.3</v>
      </c>
      <c r="Q29" s="338"/>
      <c r="R29" s="338">
        <v>95.3</v>
      </c>
      <c r="S29" s="338"/>
      <c r="T29" s="338">
        <v>95.3</v>
      </c>
      <c r="U29" s="338"/>
      <c r="V29" s="322">
        <v>96.5</v>
      </c>
      <c r="W29" s="323"/>
      <c r="X29" s="322">
        <v>96.5</v>
      </c>
      <c r="Y29" s="323"/>
      <c r="Z29" s="322">
        <v>96.5</v>
      </c>
      <c r="AA29" s="323"/>
      <c r="AB29" s="356">
        <v>102.2</v>
      </c>
      <c r="AC29" s="356"/>
      <c r="AD29" s="356">
        <v>102.2</v>
      </c>
      <c r="AE29" s="356"/>
      <c r="AF29" s="356">
        <v>102.2</v>
      </c>
      <c r="AG29" s="356"/>
      <c r="AH29" s="356">
        <v>100.6</v>
      </c>
      <c r="AI29" s="356"/>
      <c r="AJ29" s="356">
        <v>100.6</v>
      </c>
      <c r="AK29" s="356"/>
      <c r="AL29" s="356">
        <v>100.6</v>
      </c>
      <c r="AM29" s="356"/>
      <c r="AN29" s="369"/>
      <c r="AO29" s="369"/>
      <c r="AP29" s="368"/>
      <c r="AQ29" s="381"/>
      <c r="AR29" s="382"/>
      <c r="AS29" s="383"/>
      <c r="AT29" s="369"/>
      <c r="AU29" s="369"/>
      <c r="AV29" s="368"/>
      <c r="AW29" s="381"/>
      <c r="AX29" s="382"/>
      <c r="AY29" s="383"/>
      <c r="AZ29" s="356">
        <v>125.8</v>
      </c>
      <c r="BA29" s="356"/>
      <c r="BB29" s="356">
        <v>125.8</v>
      </c>
      <c r="BC29" s="356"/>
      <c r="BD29" s="356">
        <v>125.8</v>
      </c>
      <c r="BE29" s="356"/>
      <c r="BF29" s="356">
        <v>99.82</v>
      </c>
      <c r="BG29" s="356"/>
      <c r="BH29" s="356">
        <v>99.82</v>
      </c>
      <c r="BI29" s="356"/>
      <c r="BJ29" s="356">
        <v>99.82</v>
      </c>
      <c r="BK29" s="356"/>
    </row>
    <row r="30" s="7" customFormat="1" ht="18" customHeight="1" spans="2:63">
      <c r="B30" s="315" t="s">
        <v>583</v>
      </c>
      <c r="C30" s="316" t="s">
        <v>584</v>
      </c>
      <c r="D30" s="324" t="s">
        <v>574</v>
      </c>
      <c r="E30" s="324"/>
      <c r="F30" s="322">
        <v>5.44</v>
      </c>
      <c r="G30" s="323"/>
      <c r="H30" s="324">
        <v>5.47</v>
      </c>
      <c r="I30" s="324"/>
      <c r="J30" s="324" t="s">
        <v>574</v>
      </c>
      <c r="K30" s="324"/>
      <c r="L30" s="322">
        <v>5.28</v>
      </c>
      <c r="M30" s="323"/>
      <c r="N30" s="324">
        <v>5.44</v>
      </c>
      <c r="O30" s="324"/>
      <c r="P30" s="338" t="s">
        <v>574</v>
      </c>
      <c r="Q30" s="338"/>
      <c r="R30" s="338">
        <v>5.4</v>
      </c>
      <c r="S30" s="338"/>
      <c r="T30" s="338">
        <v>5.5</v>
      </c>
      <c r="U30" s="338"/>
      <c r="V30" s="322" t="s">
        <v>574</v>
      </c>
      <c r="W30" s="323"/>
      <c r="X30" s="322">
        <v>5.2</v>
      </c>
      <c r="Y30" s="323"/>
      <c r="Z30" s="322">
        <v>5.38</v>
      </c>
      <c r="AA30" s="323"/>
      <c r="AB30" s="348" t="s">
        <v>574</v>
      </c>
      <c r="AC30" s="348"/>
      <c r="AD30" s="357">
        <v>5.47</v>
      </c>
      <c r="AE30" s="357"/>
      <c r="AF30" s="358">
        <v>5.74</v>
      </c>
      <c r="AG30" s="370"/>
      <c r="AH30" s="348" t="s">
        <v>574</v>
      </c>
      <c r="AI30" s="348"/>
      <c r="AJ30" s="357">
        <v>5.6</v>
      </c>
      <c r="AK30" s="357"/>
      <c r="AL30" s="358">
        <v>5.42</v>
      </c>
      <c r="AM30" s="370"/>
      <c r="AN30" s="356"/>
      <c r="AO30" s="356"/>
      <c r="AP30" s="356"/>
      <c r="AQ30" s="356"/>
      <c r="AR30" s="356"/>
      <c r="AS30" s="356"/>
      <c r="AT30" s="348"/>
      <c r="AU30" s="348"/>
      <c r="AV30" s="348"/>
      <c r="AW30" s="348"/>
      <c r="AX30" s="348"/>
      <c r="AY30" s="348"/>
      <c r="AZ30" s="348" t="s">
        <v>574</v>
      </c>
      <c r="BA30" s="348"/>
      <c r="BB30" s="348">
        <v>5.6</v>
      </c>
      <c r="BC30" s="348"/>
      <c r="BD30" s="348">
        <v>6.65</v>
      </c>
      <c r="BE30" s="348"/>
      <c r="BF30" s="348" t="s">
        <v>574</v>
      </c>
      <c r="BG30" s="348"/>
      <c r="BH30" s="348">
        <v>6.26</v>
      </c>
      <c r="BI30" s="348"/>
      <c r="BJ30" s="348">
        <v>7.1</v>
      </c>
      <c r="BK30" s="348"/>
    </row>
    <row r="31" s="7" customFormat="1" ht="18" customHeight="1" spans="2:63">
      <c r="B31" s="315" t="s">
        <v>585</v>
      </c>
      <c r="C31" s="315"/>
      <c r="D31" s="318" t="s">
        <v>574</v>
      </c>
      <c r="E31" s="318" t="s">
        <v>574</v>
      </c>
      <c r="F31" s="318">
        <f>F15*F15/16000</f>
        <v>28.569450625</v>
      </c>
      <c r="G31" s="318">
        <f>G15*G15/16000</f>
        <v>29.10436</v>
      </c>
      <c r="H31" s="318">
        <f>H15*H15/32000</f>
        <v>14.6932653125</v>
      </c>
      <c r="I31" s="318">
        <f>I15*I15/32000</f>
        <v>14.9342403125</v>
      </c>
      <c r="J31" s="318" t="s">
        <v>574</v>
      </c>
      <c r="K31" s="318" t="s">
        <v>574</v>
      </c>
      <c r="L31" s="318">
        <f>L15*L15/16000</f>
        <v>29.79076</v>
      </c>
      <c r="M31" s="318">
        <f>M15*M15/16000</f>
        <v>30.336930625</v>
      </c>
      <c r="N31" s="318">
        <f>N15*N15/32000</f>
        <v>15.42646125</v>
      </c>
      <c r="O31" s="318">
        <f>O15*O15/32000</f>
        <v>15.753125</v>
      </c>
      <c r="P31" s="339" t="s">
        <v>574</v>
      </c>
      <c r="Q31" s="339" t="s">
        <v>574</v>
      </c>
      <c r="R31" s="339">
        <v>43.58</v>
      </c>
      <c r="S31" s="339">
        <v>44.66</v>
      </c>
      <c r="T31" s="339">
        <v>22.36</v>
      </c>
      <c r="U31" s="339">
        <v>22.95</v>
      </c>
      <c r="V31" s="318" t="s">
        <v>574</v>
      </c>
      <c r="W31" s="318" t="s">
        <v>574</v>
      </c>
      <c r="X31" s="318">
        <f>X15*X15/16000</f>
        <v>42.631925625</v>
      </c>
      <c r="Y31" s="318">
        <f>Y15*Y15/16000</f>
        <v>44.721675625</v>
      </c>
      <c r="Z31" s="318">
        <f>Z15*Z15/32000</f>
        <v>22.4561028125</v>
      </c>
      <c r="AA31" s="318">
        <f>AA15*AA15/32000</f>
        <v>22.8498753125</v>
      </c>
      <c r="AB31" s="359" t="s">
        <v>574</v>
      </c>
      <c r="AC31" s="359" t="s">
        <v>574</v>
      </c>
      <c r="AD31" s="359" t="s">
        <v>574</v>
      </c>
      <c r="AE31" s="359" t="s">
        <v>574</v>
      </c>
      <c r="AF31" s="359" t="s">
        <v>574</v>
      </c>
      <c r="AG31" s="359" t="s">
        <v>574</v>
      </c>
      <c r="AH31" s="359" t="s">
        <v>574</v>
      </c>
      <c r="AI31" s="359" t="s">
        <v>574</v>
      </c>
      <c r="AJ31" s="359" t="s">
        <v>574</v>
      </c>
      <c r="AK31" s="359" t="s">
        <v>574</v>
      </c>
      <c r="AL31" s="359" t="s">
        <v>574</v>
      </c>
      <c r="AM31" s="359" t="s">
        <v>574</v>
      </c>
      <c r="AN31" s="359" t="s">
        <v>574</v>
      </c>
      <c r="AO31" s="359" t="s">
        <v>574</v>
      </c>
      <c r="AP31" s="359">
        <f>AP15*AP15/16000</f>
        <v>0</v>
      </c>
      <c r="AQ31" s="359">
        <f>AQ15*AQ15/16000</f>
        <v>0</v>
      </c>
      <c r="AR31" s="359">
        <f>AR15*AR15/32000</f>
        <v>0</v>
      </c>
      <c r="AS31" s="359">
        <f>AS15*AS15/32000</f>
        <v>0</v>
      </c>
      <c r="AT31" s="359" t="s">
        <v>574</v>
      </c>
      <c r="AU31" s="359" t="s">
        <v>574</v>
      </c>
      <c r="AV31" s="359" t="s">
        <v>574</v>
      </c>
      <c r="AW31" s="359" t="s">
        <v>574</v>
      </c>
      <c r="AX31" s="359" t="s">
        <v>574</v>
      </c>
      <c r="AY31" s="359" t="s">
        <v>574</v>
      </c>
      <c r="AZ31" s="359" t="s">
        <v>574</v>
      </c>
      <c r="BA31" s="359" t="s">
        <v>574</v>
      </c>
      <c r="BB31" s="359" t="s">
        <v>574</v>
      </c>
      <c r="BC31" s="359" t="s">
        <v>574</v>
      </c>
      <c r="BD31" s="359" t="s">
        <v>574</v>
      </c>
      <c r="BE31" s="359" t="s">
        <v>574</v>
      </c>
      <c r="BF31" s="359" t="s">
        <v>574</v>
      </c>
      <c r="BG31" s="359" t="s">
        <v>574</v>
      </c>
      <c r="BH31" s="359">
        <f>BH15*BH15/16000</f>
        <v>91.6575625</v>
      </c>
      <c r="BI31" s="359">
        <f>BI15*BI15/16000</f>
        <v>97.969</v>
      </c>
      <c r="BJ31" s="359">
        <f>BJ15*BJ15/32000</f>
        <v>48.28278125</v>
      </c>
      <c r="BK31" s="359">
        <f>BK15*BK15/32000</f>
        <v>47.895125</v>
      </c>
    </row>
    <row r="32" customHeight="1" spans="2:63">
      <c r="B32" s="325" t="s">
        <v>586</v>
      </c>
      <c r="C32" s="325"/>
      <c r="D32" s="326" t="str">
        <f>_xlfn.DISPIMG("ID_BBD15B99D5C14ADA88B875B07BADF724",1)</f>
        <v>=DISPIMG("ID_BBD15B99D5C14ADA88B875B07BADF724",1)</v>
      </c>
      <c r="E32" s="326"/>
      <c r="F32" s="326"/>
      <c r="G32" s="326"/>
      <c r="H32" s="326"/>
      <c r="I32" s="326"/>
      <c r="J32" s="326" t="str">
        <f>_xlfn.DISPIMG("ID_0A42BE1047454FE98C4B9D512DEF5203",1)</f>
        <v>=DISPIMG("ID_0A42BE1047454FE98C4B9D512DEF5203",1)</v>
      </c>
      <c r="K32" s="326"/>
      <c r="L32" s="326"/>
      <c r="M32" s="326"/>
      <c r="N32" s="326"/>
      <c r="O32" s="326"/>
      <c r="P32" s="326" t="str">
        <f>_xlfn.DISPIMG("ID_4AFF7985142B4A86973419EB90048C27",1)</f>
        <v>=DISPIMG("ID_4AFF7985142B4A86973419EB90048C27",1)</v>
      </c>
      <c r="Q32" s="326"/>
      <c r="R32" s="326"/>
      <c r="S32" s="326"/>
      <c r="T32" s="326"/>
      <c r="U32" s="326"/>
      <c r="V32" s="326" t="str">
        <f>_xlfn.DISPIMG("ID_9B135F65A7C4446D846DB72001310751",1)</f>
        <v>=DISPIMG("ID_9B135F65A7C4446D846DB72001310751",1)</v>
      </c>
      <c r="W32" s="326"/>
      <c r="X32" s="326"/>
      <c r="Y32" s="326"/>
      <c r="Z32" s="326"/>
      <c r="AA32" s="326"/>
      <c r="AB32" s="360" t="str">
        <f>_xlfn.DISPIMG("ID_57C2ACDF32D54077A55664FD3D3BD136",1)</f>
        <v>=DISPIMG("ID_57C2ACDF32D54077A55664FD3D3BD136",1)</v>
      </c>
      <c r="AC32" s="361"/>
      <c r="AD32" s="361"/>
      <c r="AE32" s="361"/>
      <c r="AF32" s="361"/>
      <c r="AG32" s="371"/>
      <c r="AH32" s="360" t="str">
        <f>_xlfn.DISPIMG("ID_87CF3680DBD844D28B41B6F6D6FE1745",1)</f>
        <v>=DISPIMG("ID_87CF3680DBD844D28B41B6F6D6FE1745",1)</v>
      </c>
      <c r="AI32" s="361"/>
      <c r="AJ32" s="361"/>
      <c r="AK32" s="361"/>
      <c r="AL32" s="361"/>
      <c r="AM32" s="371"/>
      <c r="AN32" s="372"/>
      <c r="AO32" s="384"/>
      <c r="AP32" s="384"/>
      <c r="AQ32" s="384"/>
      <c r="AR32" s="384"/>
      <c r="AS32" s="385"/>
      <c r="AT32" s="360"/>
      <c r="AU32" s="361"/>
      <c r="AV32" s="361"/>
      <c r="AW32" s="361"/>
      <c r="AX32" s="361"/>
      <c r="AY32" s="371"/>
      <c r="AZ32" s="372" t="str">
        <f>_xlfn.DISPIMG("ID_4505F08A88A4421CBB7E8181C44F2B42",1)</f>
        <v>=DISPIMG("ID_4505F08A88A4421CBB7E8181C44F2B42",1)</v>
      </c>
      <c r="BA32" s="384"/>
      <c r="BB32" s="384"/>
      <c r="BC32" s="384"/>
      <c r="BD32" s="384"/>
      <c r="BE32" s="385"/>
      <c r="BF32" s="360" t="str">
        <f>_xlfn.DISPIMG("ID_60DC89166FF44EBE9C652F1F98275477",1)</f>
        <v>=DISPIMG("ID_60DC89166FF44EBE9C652F1F98275477",1)</v>
      </c>
      <c r="BG32" s="361"/>
      <c r="BH32" s="361"/>
      <c r="BI32" s="361"/>
      <c r="BJ32" s="361"/>
      <c r="BK32" s="371"/>
    </row>
    <row r="33" customHeight="1" spans="2:63">
      <c r="B33" s="325"/>
      <c r="C33" s="325"/>
      <c r="D33" s="327"/>
      <c r="E33" s="327"/>
      <c r="F33" s="327"/>
      <c r="G33" s="327"/>
      <c r="H33" s="327"/>
      <c r="I33" s="327"/>
      <c r="J33" s="327"/>
      <c r="K33" s="327"/>
      <c r="L33" s="327"/>
      <c r="M33" s="327"/>
      <c r="N33" s="327"/>
      <c r="O33" s="327"/>
      <c r="P33" s="327"/>
      <c r="Q33" s="327"/>
      <c r="R33" s="327"/>
      <c r="S33" s="327"/>
      <c r="T33" s="327"/>
      <c r="U33" s="327"/>
      <c r="V33" s="327"/>
      <c r="W33" s="327"/>
      <c r="X33" s="327"/>
      <c r="Y33" s="327"/>
      <c r="Z33" s="327"/>
      <c r="AA33" s="327"/>
      <c r="AB33" s="360"/>
      <c r="AC33" s="361"/>
      <c r="AD33" s="361"/>
      <c r="AE33" s="361"/>
      <c r="AF33" s="361"/>
      <c r="AG33" s="371"/>
      <c r="AH33" s="360"/>
      <c r="AI33" s="361"/>
      <c r="AJ33" s="361"/>
      <c r="AK33" s="361"/>
      <c r="AL33" s="361"/>
      <c r="AM33" s="371"/>
      <c r="AN33" s="372"/>
      <c r="AO33" s="384"/>
      <c r="AP33" s="384"/>
      <c r="AQ33" s="384"/>
      <c r="AR33" s="384"/>
      <c r="AS33" s="385"/>
      <c r="AT33" s="360"/>
      <c r="AU33" s="361"/>
      <c r="AV33" s="361"/>
      <c r="AW33" s="361"/>
      <c r="AX33" s="361"/>
      <c r="AY33" s="371"/>
      <c r="AZ33" s="372"/>
      <c r="BA33" s="384"/>
      <c r="BB33" s="384"/>
      <c r="BC33" s="384"/>
      <c r="BD33" s="384"/>
      <c r="BE33" s="385"/>
      <c r="BF33" s="360"/>
      <c r="BG33" s="361"/>
      <c r="BH33" s="361"/>
      <c r="BI33" s="361"/>
      <c r="BJ33" s="361"/>
      <c r="BK33" s="371"/>
    </row>
    <row r="34" customHeight="1" spans="2:63">
      <c r="B34" s="325"/>
      <c r="C34" s="325"/>
      <c r="D34" s="327"/>
      <c r="E34" s="327"/>
      <c r="F34" s="327"/>
      <c r="G34" s="327"/>
      <c r="H34" s="327"/>
      <c r="I34" s="327"/>
      <c r="J34" s="327"/>
      <c r="K34" s="327"/>
      <c r="L34" s="327"/>
      <c r="M34" s="327"/>
      <c r="N34" s="327"/>
      <c r="O34" s="327"/>
      <c r="P34" s="327"/>
      <c r="Q34" s="327"/>
      <c r="R34" s="327"/>
      <c r="S34" s="327"/>
      <c r="T34" s="327"/>
      <c r="U34" s="327"/>
      <c r="V34" s="327"/>
      <c r="W34" s="327"/>
      <c r="X34" s="327"/>
      <c r="Y34" s="327"/>
      <c r="Z34" s="327"/>
      <c r="AA34" s="327"/>
      <c r="AB34" s="360"/>
      <c r="AC34" s="361"/>
      <c r="AD34" s="361"/>
      <c r="AE34" s="361"/>
      <c r="AF34" s="361"/>
      <c r="AG34" s="371"/>
      <c r="AH34" s="360"/>
      <c r="AI34" s="361"/>
      <c r="AJ34" s="361"/>
      <c r="AK34" s="361"/>
      <c r="AL34" s="361"/>
      <c r="AM34" s="371"/>
      <c r="AN34" s="372"/>
      <c r="AO34" s="384"/>
      <c r="AP34" s="384"/>
      <c r="AQ34" s="384"/>
      <c r="AR34" s="384"/>
      <c r="AS34" s="385"/>
      <c r="AT34" s="360"/>
      <c r="AU34" s="361"/>
      <c r="AV34" s="361"/>
      <c r="AW34" s="361"/>
      <c r="AX34" s="361"/>
      <c r="AY34" s="371"/>
      <c r="AZ34" s="372"/>
      <c r="BA34" s="384"/>
      <c r="BB34" s="384"/>
      <c r="BC34" s="384"/>
      <c r="BD34" s="384"/>
      <c r="BE34" s="385"/>
      <c r="BF34" s="360"/>
      <c r="BG34" s="361"/>
      <c r="BH34" s="361"/>
      <c r="BI34" s="361"/>
      <c r="BJ34" s="361"/>
      <c r="BK34" s="371"/>
    </row>
    <row r="35" customHeight="1" spans="2:63">
      <c r="B35" s="325"/>
      <c r="C35" s="325"/>
      <c r="D35" s="327"/>
      <c r="E35" s="327"/>
      <c r="F35" s="327"/>
      <c r="G35" s="327"/>
      <c r="H35" s="327"/>
      <c r="I35" s="327"/>
      <c r="J35" s="327"/>
      <c r="K35" s="327"/>
      <c r="L35" s="327"/>
      <c r="M35" s="327"/>
      <c r="N35" s="327"/>
      <c r="O35" s="327"/>
      <c r="P35" s="327"/>
      <c r="Q35" s="327"/>
      <c r="R35" s="327"/>
      <c r="S35" s="327"/>
      <c r="T35" s="327"/>
      <c r="U35" s="327"/>
      <c r="V35" s="327"/>
      <c r="W35" s="327"/>
      <c r="X35" s="327"/>
      <c r="Y35" s="327"/>
      <c r="Z35" s="327"/>
      <c r="AA35" s="327"/>
      <c r="AB35" s="360"/>
      <c r="AC35" s="361"/>
      <c r="AD35" s="361"/>
      <c r="AE35" s="361"/>
      <c r="AF35" s="361"/>
      <c r="AG35" s="371"/>
      <c r="AH35" s="360"/>
      <c r="AI35" s="361"/>
      <c r="AJ35" s="361"/>
      <c r="AK35" s="361"/>
      <c r="AL35" s="361"/>
      <c r="AM35" s="371"/>
      <c r="AN35" s="372"/>
      <c r="AO35" s="384"/>
      <c r="AP35" s="384"/>
      <c r="AQ35" s="384"/>
      <c r="AR35" s="384"/>
      <c r="AS35" s="385"/>
      <c r="AT35" s="360"/>
      <c r="AU35" s="361"/>
      <c r="AV35" s="361"/>
      <c r="AW35" s="361"/>
      <c r="AX35" s="361"/>
      <c r="AY35" s="371"/>
      <c r="AZ35" s="372"/>
      <c r="BA35" s="384"/>
      <c r="BB35" s="384"/>
      <c r="BC35" s="384"/>
      <c r="BD35" s="384"/>
      <c r="BE35" s="385"/>
      <c r="BF35" s="360"/>
      <c r="BG35" s="361"/>
      <c r="BH35" s="361"/>
      <c r="BI35" s="361"/>
      <c r="BJ35" s="361"/>
      <c r="BK35" s="371"/>
    </row>
    <row r="36" customHeight="1" spans="2:63">
      <c r="B36" s="325"/>
      <c r="C36" s="325"/>
      <c r="D36" s="327"/>
      <c r="E36" s="327"/>
      <c r="F36" s="327"/>
      <c r="G36" s="327"/>
      <c r="H36" s="327"/>
      <c r="I36" s="327"/>
      <c r="J36" s="327"/>
      <c r="K36" s="327"/>
      <c r="L36" s="327"/>
      <c r="M36" s="327"/>
      <c r="N36" s="327"/>
      <c r="O36" s="327"/>
      <c r="P36" s="327"/>
      <c r="Q36" s="327"/>
      <c r="R36" s="327"/>
      <c r="S36" s="327"/>
      <c r="T36" s="327"/>
      <c r="U36" s="327"/>
      <c r="V36" s="327"/>
      <c r="W36" s="327"/>
      <c r="X36" s="327"/>
      <c r="Y36" s="327"/>
      <c r="Z36" s="327"/>
      <c r="AA36" s="327"/>
      <c r="AB36" s="360"/>
      <c r="AC36" s="361"/>
      <c r="AD36" s="361"/>
      <c r="AE36" s="361"/>
      <c r="AF36" s="361"/>
      <c r="AG36" s="371"/>
      <c r="AH36" s="360"/>
      <c r="AI36" s="361"/>
      <c r="AJ36" s="361"/>
      <c r="AK36" s="361"/>
      <c r="AL36" s="361"/>
      <c r="AM36" s="371"/>
      <c r="AN36" s="372"/>
      <c r="AO36" s="384"/>
      <c r="AP36" s="384"/>
      <c r="AQ36" s="384"/>
      <c r="AR36" s="384"/>
      <c r="AS36" s="385"/>
      <c r="AT36" s="360"/>
      <c r="AU36" s="361"/>
      <c r="AV36" s="361"/>
      <c r="AW36" s="361"/>
      <c r="AX36" s="361"/>
      <c r="AY36" s="371"/>
      <c r="AZ36" s="372"/>
      <c r="BA36" s="384"/>
      <c r="BB36" s="384"/>
      <c r="BC36" s="384"/>
      <c r="BD36" s="384"/>
      <c r="BE36" s="385"/>
      <c r="BF36" s="360"/>
      <c r="BG36" s="361"/>
      <c r="BH36" s="361"/>
      <c r="BI36" s="361"/>
      <c r="BJ36" s="361"/>
      <c r="BK36" s="371"/>
    </row>
    <row r="37" customHeight="1" spans="2:63">
      <c r="B37" s="325"/>
      <c r="C37" s="325"/>
      <c r="D37" s="327"/>
      <c r="E37" s="327"/>
      <c r="F37" s="327"/>
      <c r="G37" s="327"/>
      <c r="H37" s="327"/>
      <c r="I37" s="327"/>
      <c r="J37" s="327"/>
      <c r="K37" s="327"/>
      <c r="L37" s="327"/>
      <c r="M37" s="327"/>
      <c r="N37" s="327"/>
      <c r="O37" s="327"/>
      <c r="P37" s="327"/>
      <c r="Q37" s="327"/>
      <c r="R37" s="327"/>
      <c r="S37" s="327"/>
      <c r="T37" s="327"/>
      <c r="U37" s="327"/>
      <c r="V37" s="327"/>
      <c r="W37" s="327"/>
      <c r="X37" s="327"/>
      <c r="Y37" s="327"/>
      <c r="Z37" s="327"/>
      <c r="AA37" s="327"/>
      <c r="AB37" s="360"/>
      <c r="AC37" s="361"/>
      <c r="AD37" s="361"/>
      <c r="AE37" s="361"/>
      <c r="AF37" s="361"/>
      <c r="AG37" s="371"/>
      <c r="AH37" s="360"/>
      <c r="AI37" s="361"/>
      <c r="AJ37" s="361"/>
      <c r="AK37" s="361"/>
      <c r="AL37" s="361"/>
      <c r="AM37" s="371"/>
      <c r="AN37" s="372"/>
      <c r="AO37" s="384"/>
      <c r="AP37" s="384"/>
      <c r="AQ37" s="384"/>
      <c r="AR37" s="384"/>
      <c r="AS37" s="385"/>
      <c r="AT37" s="360"/>
      <c r="AU37" s="361"/>
      <c r="AV37" s="361"/>
      <c r="AW37" s="361"/>
      <c r="AX37" s="361"/>
      <c r="AY37" s="371"/>
      <c r="AZ37" s="372"/>
      <c r="BA37" s="384"/>
      <c r="BB37" s="384"/>
      <c r="BC37" s="384"/>
      <c r="BD37" s="384"/>
      <c r="BE37" s="385"/>
      <c r="BF37" s="360"/>
      <c r="BG37" s="361"/>
      <c r="BH37" s="361"/>
      <c r="BI37" s="361"/>
      <c r="BJ37" s="361"/>
      <c r="BK37" s="371"/>
    </row>
    <row r="38" customHeight="1" spans="2:63">
      <c r="B38" s="325"/>
      <c r="C38" s="325"/>
      <c r="D38" s="327"/>
      <c r="E38" s="327"/>
      <c r="F38" s="327"/>
      <c r="G38" s="327"/>
      <c r="H38" s="327"/>
      <c r="I38" s="327"/>
      <c r="J38" s="327"/>
      <c r="K38" s="327"/>
      <c r="L38" s="327"/>
      <c r="M38" s="327"/>
      <c r="N38" s="327"/>
      <c r="O38" s="327"/>
      <c r="P38" s="327"/>
      <c r="Q38" s="327"/>
      <c r="R38" s="327"/>
      <c r="S38" s="327"/>
      <c r="T38" s="327"/>
      <c r="U38" s="327"/>
      <c r="V38" s="327"/>
      <c r="W38" s="327"/>
      <c r="X38" s="327"/>
      <c r="Y38" s="327"/>
      <c r="Z38" s="327"/>
      <c r="AA38" s="327"/>
      <c r="AB38" s="360"/>
      <c r="AC38" s="361"/>
      <c r="AD38" s="361"/>
      <c r="AE38" s="361"/>
      <c r="AF38" s="361"/>
      <c r="AG38" s="371"/>
      <c r="AH38" s="360"/>
      <c r="AI38" s="361"/>
      <c r="AJ38" s="361"/>
      <c r="AK38" s="361"/>
      <c r="AL38" s="361"/>
      <c r="AM38" s="371"/>
      <c r="AN38" s="372"/>
      <c r="AO38" s="384"/>
      <c r="AP38" s="384"/>
      <c r="AQ38" s="384"/>
      <c r="AR38" s="384"/>
      <c r="AS38" s="385"/>
      <c r="AT38" s="360"/>
      <c r="AU38" s="361"/>
      <c r="AV38" s="361"/>
      <c r="AW38" s="361"/>
      <c r="AX38" s="361"/>
      <c r="AY38" s="371"/>
      <c r="AZ38" s="372"/>
      <c r="BA38" s="384"/>
      <c r="BB38" s="384"/>
      <c r="BC38" s="384"/>
      <c r="BD38" s="384"/>
      <c r="BE38" s="385"/>
      <c r="BF38" s="360"/>
      <c r="BG38" s="361"/>
      <c r="BH38" s="361"/>
      <c r="BI38" s="361"/>
      <c r="BJ38" s="361"/>
      <c r="BK38" s="371"/>
    </row>
    <row r="39" customHeight="1" spans="2:63">
      <c r="B39" s="325"/>
      <c r="C39" s="325"/>
      <c r="D39" s="327"/>
      <c r="E39" s="327"/>
      <c r="F39" s="327"/>
      <c r="G39" s="327"/>
      <c r="H39" s="327"/>
      <c r="I39" s="327"/>
      <c r="J39" s="327"/>
      <c r="K39" s="327"/>
      <c r="L39" s="327"/>
      <c r="M39" s="327"/>
      <c r="N39" s="327"/>
      <c r="O39" s="327"/>
      <c r="P39" s="327"/>
      <c r="Q39" s="327"/>
      <c r="R39" s="327"/>
      <c r="S39" s="327"/>
      <c r="T39" s="327"/>
      <c r="U39" s="327"/>
      <c r="V39" s="327"/>
      <c r="W39" s="327"/>
      <c r="X39" s="327"/>
      <c r="Y39" s="327"/>
      <c r="Z39" s="327"/>
      <c r="AA39" s="327"/>
      <c r="AB39" s="362"/>
      <c r="AC39" s="363"/>
      <c r="AD39" s="363"/>
      <c r="AE39" s="363"/>
      <c r="AF39" s="363"/>
      <c r="AG39" s="373"/>
      <c r="AH39" s="362"/>
      <c r="AI39" s="363"/>
      <c r="AJ39" s="363"/>
      <c r="AK39" s="363"/>
      <c r="AL39" s="363"/>
      <c r="AM39" s="373"/>
      <c r="AN39" s="374"/>
      <c r="AO39" s="386"/>
      <c r="AP39" s="386"/>
      <c r="AQ39" s="386"/>
      <c r="AR39" s="386"/>
      <c r="AS39" s="387"/>
      <c r="AT39" s="362"/>
      <c r="AU39" s="363"/>
      <c r="AV39" s="363"/>
      <c r="AW39" s="363"/>
      <c r="AX39" s="363"/>
      <c r="AY39" s="373"/>
      <c r="AZ39" s="374"/>
      <c r="BA39" s="386"/>
      <c r="BB39" s="386"/>
      <c r="BC39" s="386"/>
      <c r="BD39" s="386"/>
      <c r="BE39" s="387"/>
      <c r="BF39" s="362"/>
      <c r="BG39" s="363"/>
      <c r="BH39" s="363"/>
      <c r="BI39" s="363"/>
      <c r="BJ39" s="363"/>
      <c r="BK39" s="373"/>
    </row>
    <row r="40" customHeight="1" spans="2:63">
      <c r="B40" s="325" t="s">
        <v>587</v>
      </c>
      <c r="C40" s="325"/>
      <c r="D40" s="327" t="str">
        <f>_xlfn.DISPIMG("ID_F13DF92CCA9E4C5995B5C3AEC5655D82",1)</f>
        <v>=DISPIMG("ID_F13DF92CCA9E4C5995B5C3AEC5655D82",1)</v>
      </c>
      <c r="E40" s="327"/>
      <c r="F40" s="327"/>
      <c r="G40" s="327"/>
      <c r="H40" s="327"/>
      <c r="I40" s="327"/>
      <c r="J40" s="327" t="str">
        <f>_xlfn.DISPIMG("ID_E16D7B152693447EB2A6AC2E030DF08F",1)</f>
        <v>=DISPIMG("ID_E16D7B152693447EB2A6AC2E030DF08F",1)</v>
      </c>
      <c r="K40" s="327"/>
      <c r="L40" s="327"/>
      <c r="M40" s="327"/>
      <c r="N40" s="327"/>
      <c r="O40" s="327"/>
      <c r="P40" s="327" t="str">
        <f>_xlfn.DISPIMG("ID_CC8F409302F04180ACEA392D625E8E57",1)</f>
        <v>=DISPIMG("ID_CC8F409302F04180ACEA392D625E8E57",1)</v>
      </c>
      <c r="Q40" s="327"/>
      <c r="R40" s="327"/>
      <c r="S40" s="327"/>
      <c r="T40" s="327"/>
      <c r="U40" s="327"/>
      <c r="V40" s="327" t="str">
        <f>_xlfn.DISPIMG("ID_1F468C9F39AD4F5099276AD3630AD773",1)</f>
        <v>=DISPIMG("ID_1F468C9F39AD4F5099276AD3630AD773",1)</v>
      </c>
      <c r="W40" s="327"/>
      <c r="X40" s="327"/>
      <c r="Y40" s="327"/>
      <c r="Z40" s="327"/>
      <c r="AA40" s="327"/>
      <c r="AB40" s="360" t="str">
        <f>_xlfn.DISPIMG("ID_8D8250A9E3744C0BB792E9C52EAEFBE6",1)</f>
        <v>=DISPIMG("ID_8D8250A9E3744C0BB792E9C52EAEFBE6",1)</v>
      </c>
      <c r="AC40" s="361"/>
      <c r="AD40" s="361"/>
      <c r="AE40" s="361"/>
      <c r="AF40" s="361"/>
      <c r="AG40" s="371"/>
      <c r="AH40" s="360" t="str">
        <f>_xlfn.DISPIMG("ID_F3FDF10C70E1465B92ED4B7C9363D80A",1)</f>
        <v>=DISPIMG("ID_F3FDF10C70E1465B92ED4B7C9363D80A",1)</v>
      </c>
      <c r="AI40" s="361"/>
      <c r="AJ40" s="361"/>
      <c r="AK40" s="361"/>
      <c r="AL40" s="361"/>
      <c r="AM40" s="371"/>
      <c r="AN40" s="372"/>
      <c r="AO40" s="384"/>
      <c r="AP40" s="384"/>
      <c r="AQ40" s="384"/>
      <c r="AR40" s="384"/>
      <c r="AS40" s="385"/>
      <c r="AT40" s="360"/>
      <c r="AU40" s="361"/>
      <c r="AV40" s="361"/>
      <c r="AW40" s="361"/>
      <c r="AX40" s="361"/>
      <c r="AY40" s="371"/>
      <c r="AZ40" s="372" t="str">
        <f>_xlfn.DISPIMG("ID_9C7B6471501246A4A1F092594E9745C6",1)</f>
        <v>=DISPIMG("ID_9C7B6471501246A4A1F092594E9745C6",1)</v>
      </c>
      <c r="BA40" s="384"/>
      <c r="BB40" s="384"/>
      <c r="BC40" s="384"/>
      <c r="BD40" s="384"/>
      <c r="BE40" s="385"/>
      <c r="BF40" s="360" t="str">
        <f>_xlfn.DISPIMG("ID_6568B02AB64D4539AF2891B3786176AB",1)</f>
        <v>=DISPIMG("ID_6568B02AB64D4539AF2891B3786176AB",1)</v>
      </c>
      <c r="BG40" s="361"/>
      <c r="BH40" s="361"/>
      <c r="BI40" s="361"/>
      <c r="BJ40" s="361"/>
      <c r="BK40" s="371"/>
    </row>
    <row r="41" customHeight="1" spans="2:63">
      <c r="B41" s="325"/>
      <c r="C41" s="325"/>
      <c r="D41" s="327"/>
      <c r="E41" s="327"/>
      <c r="F41" s="327"/>
      <c r="G41" s="327"/>
      <c r="H41" s="327"/>
      <c r="I41" s="327"/>
      <c r="J41" s="327"/>
      <c r="K41" s="327"/>
      <c r="L41" s="327"/>
      <c r="M41" s="327"/>
      <c r="N41" s="327"/>
      <c r="O41" s="327"/>
      <c r="P41" s="327"/>
      <c r="Q41" s="327"/>
      <c r="R41" s="327"/>
      <c r="S41" s="327"/>
      <c r="T41" s="327"/>
      <c r="U41" s="327"/>
      <c r="V41" s="327"/>
      <c r="W41" s="327"/>
      <c r="X41" s="327"/>
      <c r="Y41" s="327"/>
      <c r="Z41" s="327"/>
      <c r="AA41" s="327"/>
      <c r="AB41" s="360"/>
      <c r="AC41" s="361"/>
      <c r="AD41" s="361"/>
      <c r="AE41" s="361"/>
      <c r="AF41" s="361"/>
      <c r="AG41" s="371"/>
      <c r="AH41" s="360"/>
      <c r="AI41" s="361"/>
      <c r="AJ41" s="361"/>
      <c r="AK41" s="361"/>
      <c r="AL41" s="361"/>
      <c r="AM41" s="371"/>
      <c r="AN41" s="372"/>
      <c r="AO41" s="384"/>
      <c r="AP41" s="384"/>
      <c r="AQ41" s="384"/>
      <c r="AR41" s="384"/>
      <c r="AS41" s="385"/>
      <c r="AT41" s="360"/>
      <c r="AU41" s="361"/>
      <c r="AV41" s="361"/>
      <c r="AW41" s="361"/>
      <c r="AX41" s="361"/>
      <c r="AY41" s="371"/>
      <c r="AZ41" s="372"/>
      <c r="BA41" s="384"/>
      <c r="BB41" s="384"/>
      <c r="BC41" s="384"/>
      <c r="BD41" s="384"/>
      <c r="BE41" s="385"/>
      <c r="BF41" s="360"/>
      <c r="BG41" s="361"/>
      <c r="BH41" s="361"/>
      <c r="BI41" s="361"/>
      <c r="BJ41" s="361"/>
      <c r="BK41" s="371"/>
    </row>
    <row r="42" customHeight="1" spans="2:63">
      <c r="B42" s="325"/>
      <c r="C42" s="325"/>
      <c r="D42" s="327"/>
      <c r="E42" s="327"/>
      <c r="F42" s="327"/>
      <c r="G42" s="327"/>
      <c r="H42" s="327"/>
      <c r="I42" s="327"/>
      <c r="J42" s="327"/>
      <c r="K42" s="327"/>
      <c r="L42" s="327"/>
      <c r="M42" s="327"/>
      <c r="N42" s="327"/>
      <c r="O42" s="327"/>
      <c r="P42" s="327"/>
      <c r="Q42" s="327"/>
      <c r="R42" s="327"/>
      <c r="S42" s="327"/>
      <c r="T42" s="327"/>
      <c r="U42" s="327"/>
      <c r="V42" s="327"/>
      <c r="W42" s="327"/>
      <c r="X42" s="327"/>
      <c r="Y42" s="327"/>
      <c r="Z42" s="327"/>
      <c r="AA42" s="327"/>
      <c r="AB42" s="360"/>
      <c r="AC42" s="361"/>
      <c r="AD42" s="361"/>
      <c r="AE42" s="361"/>
      <c r="AF42" s="361"/>
      <c r="AG42" s="371"/>
      <c r="AH42" s="360"/>
      <c r="AI42" s="361"/>
      <c r="AJ42" s="361"/>
      <c r="AK42" s="361"/>
      <c r="AL42" s="361"/>
      <c r="AM42" s="371"/>
      <c r="AN42" s="372"/>
      <c r="AO42" s="384"/>
      <c r="AP42" s="384"/>
      <c r="AQ42" s="384"/>
      <c r="AR42" s="384"/>
      <c r="AS42" s="385"/>
      <c r="AT42" s="360"/>
      <c r="AU42" s="361"/>
      <c r="AV42" s="361"/>
      <c r="AW42" s="361"/>
      <c r="AX42" s="361"/>
      <c r="AY42" s="371"/>
      <c r="AZ42" s="372"/>
      <c r="BA42" s="384"/>
      <c r="BB42" s="384"/>
      <c r="BC42" s="384"/>
      <c r="BD42" s="384"/>
      <c r="BE42" s="385"/>
      <c r="BF42" s="360"/>
      <c r="BG42" s="361"/>
      <c r="BH42" s="361"/>
      <c r="BI42" s="361"/>
      <c r="BJ42" s="361"/>
      <c r="BK42" s="371"/>
    </row>
    <row r="43" customHeight="1" spans="2:63">
      <c r="B43" s="325"/>
      <c r="C43" s="325"/>
      <c r="D43" s="327"/>
      <c r="E43" s="327"/>
      <c r="F43" s="327"/>
      <c r="G43" s="327"/>
      <c r="H43" s="327"/>
      <c r="I43" s="327"/>
      <c r="J43" s="327"/>
      <c r="K43" s="327"/>
      <c r="L43" s="327"/>
      <c r="M43" s="327"/>
      <c r="N43" s="327"/>
      <c r="O43" s="327"/>
      <c r="P43" s="327"/>
      <c r="Q43" s="327"/>
      <c r="R43" s="327"/>
      <c r="S43" s="327"/>
      <c r="T43" s="327"/>
      <c r="U43" s="327"/>
      <c r="V43" s="327"/>
      <c r="W43" s="327"/>
      <c r="X43" s="327"/>
      <c r="Y43" s="327"/>
      <c r="Z43" s="327"/>
      <c r="AA43" s="327"/>
      <c r="AB43" s="360"/>
      <c r="AC43" s="361"/>
      <c r="AD43" s="361"/>
      <c r="AE43" s="361"/>
      <c r="AF43" s="361"/>
      <c r="AG43" s="371"/>
      <c r="AH43" s="360"/>
      <c r="AI43" s="361"/>
      <c r="AJ43" s="361"/>
      <c r="AK43" s="361"/>
      <c r="AL43" s="361"/>
      <c r="AM43" s="371"/>
      <c r="AN43" s="372"/>
      <c r="AO43" s="384"/>
      <c r="AP43" s="384"/>
      <c r="AQ43" s="384"/>
      <c r="AR43" s="384"/>
      <c r="AS43" s="385"/>
      <c r="AT43" s="360"/>
      <c r="AU43" s="361"/>
      <c r="AV43" s="361"/>
      <c r="AW43" s="361"/>
      <c r="AX43" s="361"/>
      <c r="AY43" s="371"/>
      <c r="AZ43" s="372"/>
      <c r="BA43" s="384"/>
      <c r="BB43" s="384"/>
      <c r="BC43" s="384"/>
      <c r="BD43" s="384"/>
      <c r="BE43" s="385"/>
      <c r="BF43" s="360"/>
      <c r="BG43" s="361"/>
      <c r="BH43" s="361"/>
      <c r="BI43" s="361"/>
      <c r="BJ43" s="361"/>
      <c r="BK43" s="371"/>
    </row>
    <row r="44" customHeight="1" spans="2:63">
      <c r="B44" s="325"/>
      <c r="C44" s="325"/>
      <c r="D44" s="327"/>
      <c r="E44" s="327"/>
      <c r="F44" s="327"/>
      <c r="G44" s="327"/>
      <c r="H44" s="327"/>
      <c r="I44" s="327"/>
      <c r="J44" s="327"/>
      <c r="K44" s="327"/>
      <c r="L44" s="327"/>
      <c r="M44" s="327"/>
      <c r="N44" s="327"/>
      <c r="O44" s="327"/>
      <c r="P44" s="327"/>
      <c r="Q44" s="327"/>
      <c r="R44" s="327"/>
      <c r="S44" s="327"/>
      <c r="T44" s="327"/>
      <c r="U44" s="327"/>
      <c r="V44" s="327"/>
      <c r="W44" s="327"/>
      <c r="X44" s="327"/>
      <c r="Y44" s="327"/>
      <c r="Z44" s="327"/>
      <c r="AA44" s="327"/>
      <c r="AB44" s="360"/>
      <c r="AC44" s="361"/>
      <c r="AD44" s="361"/>
      <c r="AE44" s="361"/>
      <c r="AF44" s="361"/>
      <c r="AG44" s="371"/>
      <c r="AH44" s="360"/>
      <c r="AI44" s="361"/>
      <c r="AJ44" s="361"/>
      <c r="AK44" s="361"/>
      <c r="AL44" s="361"/>
      <c r="AM44" s="371"/>
      <c r="AN44" s="372"/>
      <c r="AO44" s="384"/>
      <c r="AP44" s="384"/>
      <c r="AQ44" s="384"/>
      <c r="AR44" s="384"/>
      <c r="AS44" s="385"/>
      <c r="AT44" s="360"/>
      <c r="AU44" s="361"/>
      <c r="AV44" s="361"/>
      <c r="AW44" s="361"/>
      <c r="AX44" s="361"/>
      <c r="AY44" s="371"/>
      <c r="AZ44" s="372"/>
      <c r="BA44" s="384"/>
      <c r="BB44" s="384"/>
      <c r="BC44" s="384"/>
      <c r="BD44" s="384"/>
      <c r="BE44" s="385"/>
      <c r="BF44" s="360"/>
      <c r="BG44" s="361"/>
      <c r="BH44" s="361"/>
      <c r="BI44" s="361"/>
      <c r="BJ44" s="361"/>
      <c r="BK44" s="371"/>
    </row>
    <row r="45" customHeight="1" spans="2:63">
      <c r="B45" s="325"/>
      <c r="C45" s="325"/>
      <c r="D45" s="327"/>
      <c r="E45" s="327"/>
      <c r="F45" s="327"/>
      <c r="G45" s="327"/>
      <c r="H45" s="327"/>
      <c r="I45" s="327"/>
      <c r="J45" s="327"/>
      <c r="K45" s="327"/>
      <c r="L45" s="327"/>
      <c r="M45" s="327"/>
      <c r="N45" s="327"/>
      <c r="O45" s="327"/>
      <c r="P45" s="327"/>
      <c r="Q45" s="327"/>
      <c r="R45" s="327"/>
      <c r="S45" s="327"/>
      <c r="T45" s="327"/>
      <c r="U45" s="327"/>
      <c r="V45" s="327"/>
      <c r="W45" s="327"/>
      <c r="X45" s="327"/>
      <c r="Y45" s="327"/>
      <c r="Z45" s="327"/>
      <c r="AA45" s="327"/>
      <c r="AB45" s="360"/>
      <c r="AC45" s="361"/>
      <c r="AD45" s="361"/>
      <c r="AE45" s="361"/>
      <c r="AF45" s="361"/>
      <c r="AG45" s="371"/>
      <c r="AH45" s="360"/>
      <c r="AI45" s="361"/>
      <c r="AJ45" s="361"/>
      <c r="AK45" s="361"/>
      <c r="AL45" s="361"/>
      <c r="AM45" s="371"/>
      <c r="AN45" s="372"/>
      <c r="AO45" s="384"/>
      <c r="AP45" s="384"/>
      <c r="AQ45" s="384"/>
      <c r="AR45" s="384"/>
      <c r="AS45" s="385"/>
      <c r="AT45" s="360"/>
      <c r="AU45" s="361"/>
      <c r="AV45" s="361"/>
      <c r="AW45" s="361"/>
      <c r="AX45" s="361"/>
      <c r="AY45" s="371"/>
      <c r="AZ45" s="372"/>
      <c r="BA45" s="384"/>
      <c r="BB45" s="384"/>
      <c r="BC45" s="384"/>
      <c r="BD45" s="384"/>
      <c r="BE45" s="385"/>
      <c r="BF45" s="360"/>
      <c r="BG45" s="361"/>
      <c r="BH45" s="361"/>
      <c r="BI45" s="361"/>
      <c r="BJ45" s="361"/>
      <c r="BK45" s="371"/>
    </row>
    <row r="46" customHeight="1" spans="2:63">
      <c r="B46" s="325"/>
      <c r="C46" s="325"/>
      <c r="D46" s="327"/>
      <c r="E46" s="327"/>
      <c r="F46" s="327"/>
      <c r="G46" s="327"/>
      <c r="H46" s="327"/>
      <c r="I46" s="327"/>
      <c r="J46" s="327"/>
      <c r="K46" s="327"/>
      <c r="L46" s="327"/>
      <c r="M46" s="327"/>
      <c r="N46" s="327"/>
      <c r="O46" s="327"/>
      <c r="P46" s="327"/>
      <c r="Q46" s="327"/>
      <c r="R46" s="327"/>
      <c r="S46" s="327"/>
      <c r="T46" s="327"/>
      <c r="U46" s="327"/>
      <c r="V46" s="327"/>
      <c r="W46" s="327"/>
      <c r="X46" s="327"/>
      <c r="Y46" s="327"/>
      <c r="Z46" s="327"/>
      <c r="AA46" s="327"/>
      <c r="AB46" s="360"/>
      <c r="AC46" s="361"/>
      <c r="AD46" s="361"/>
      <c r="AE46" s="361"/>
      <c r="AF46" s="361"/>
      <c r="AG46" s="371"/>
      <c r="AH46" s="360"/>
      <c r="AI46" s="361"/>
      <c r="AJ46" s="361"/>
      <c r="AK46" s="361"/>
      <c r="AL46" s="361"/>
      <c r="AM46" s="371"/>
      <c r="AN46" s="372"/>
      <c r="AO46" s="384"/>
      <c r="AP46" s="384"/>
      <c r="AQ46" s="384"/>
      <c r="AR46" s="384"/>
      <c r="AS46" s="385"/>
      <c r="AT46" s="360"/>
      <c r="AU46" s="361"/>
      <c r="AV46" s="361"/>
      <c r="AW46" s="361"/>
      <c r="AX46" s="361"/>
      <c r="AY46" s="371"/>
      <c r="AZ46" s="372"/>
      <c r="BA46" s="384"/>
      <c r="BB46" s="384"/>
      <c r="BC46" s="384"/>
      <c r="BD46" s="384"/>
      <c r="BE46" s="385"/>
      <c r="BF46" s="360"/>
      <c r="BG46" s="361"/>
      <c r="BH46" s="361"/>
      <c r="BI46" s="361"/>
      <c r="BJ46" s="361"/>
      <c r="BK46" s="371"/>
    </row>
    <row r="47" customHeight="1" spans="2:63">
      <c r="B47" s="325"/>
      <c r="C47" s="325"/>
      <c r="D47" s="327"/>
      <c r="E47" s="327"/>
      <c r="F47" s="327"/>
      <c r="G47" s="327"/>
      <c r="H47" s="327"/>
      <c r="I47" s="327"/>
      <c r="J47" s="327"/>
      <c r="K47" s="327"/>
      <c r="L47" s="327"/>
      <c r="M47" s="327"/>
      <c r="N47" s="327"/>
      <c r="O47" s="327"/>
      <c r="P47" s="327"/>
      <c r="Q47" s="327"/>
      <c r="R47" s="327"/>
      <c r="S47" s="327"/>
      <c r="T47" s="327"/>
      <c r="U47" s="327"/>
      <c r="V47" s="327"/>
      <c r="W47" s="327"/>
      <c r="X47" s="327"/>
      <c r="Y47" s="327"/>
      <c r="Z47" s="327"/>
      <c r="AA47" s="327"/>
      <c r="AB47" s="362"/>
      <c r="AC47" s="363"/>
      <c r="AD47" s="363"/>
      <c r="AE47" s="363"/>
      <c r="AF47" s="363"/>
      <c r="AG47" s="373"/>
      <c r="AH47" s="362"/>
      <c r="AI47" s="363"/>
      <c r="AJ47" s="363"/>
      <c r="AK47" s="363"/>
      <c r="AL47" s="363"/>
      <c r="AM47" s="373"/>
      <c r="AN47" s="374"/>
      <c r="AO47" s="386"/>
      <c r="AP47" s="386"/>
      <c r="AQ47" s="386"/>
      <c r="AR47" s="386"/>
      <c r="AS47" s="387"/>
      <c r="AT47" s="362"/>
      <c r="AU47" s="363"/>
      <c r="AV47" s="363"/>
      <c r="AW47" s="363"/>
      <c r="AX47" s="363"/>
      <c r="AY47" s="373"/>
      <c r="AZ47" s="374"/>
      <c r="BA47" s="386"/>
      <c r="BB47" s="386"/>
      <c r="BC47" s="386"/>
      <c r="BD47" s="386"/>
      <c r="BE47" s="387"/>
      <c r="BF47" s="362"/>
      <c r="BG47" s="363"/>
      <c r="BH47" s="363"/>
      <c r="BI47" s="363"/>
      <c r="BJ47" s="363"/>
      <c r="BK47" s="373"/>
    </row>
    <row r="48" customHeight="1" spans="2:63">
      <c r="B48" s="325" t="s">
        <v>588</v>
      </c>
      <c r="C48" s="325"/>
      <c r="D48" s="327" t="str">
        <f>_xlfn.DISPIMG("ID_BCAE54D2B7874EA18EFEBF3791478660",1)</f>
        <v>=DISPIMG("ID_BCAE54D2B7874EA18EFEBF3791478660",1)</v>
      </c>
      <c r="E48" s="327"/>
      <c r="F48" s="327"/>
      <c r="G48" s="327"/>
      <c r="H48" s="327"/>
      <c r="I48" s="327"/>
      <c r="J48" s="327" t="str">
        <f>_xlfn.DISPIMG("ID_0992552AE706474B809E47BCB392F1CB",1)</f>
        <v>=DISPIMG("ID_0992552AE706474B809E47BCB392F1CB",1)</v>
      </c>
      <c r="K48" s="327"/>
      <c r="L48" s="327"/>
      <c r="M48" s="327"/>
      <c r="N48" s="327"/>
      <c r="O48" s="327"/>
      <c r="P48" s="327" t="str">
        <f>_xlfn.DISPIMG("ID_BC9CAFC805EF4DD5A43A8F1DCD3FA1AF",1)</f>
        <v>=DISPIMG("ID_BC9CAFC805EF4DD5A43A8F1DCD3FA1AF",1)</v>
      </c>
      <c r="Q48" s="327"/>
      <c r="R48" s="327"/>
      <c r="S48" s="327"/>
      <c r="T48" s="327"/>
      <c r="U48" s="327"/>
      <c r="V48" s="327" t="str">
        <f>_xlfn.DISPIMG("ID_95EEBF960E0B494EB6ED45853D21C5B3",1)</f>
        <v>=DISPIMG("ID_95EEBF960E0B494EB6ED45853D21C5B3",1)</v>
      </c>
      <c r="W48" s="327"/>
      <c r="X48" s="327"/>
      <c r="Y48" s="327"/>
      <c r="Z48" s="327"/>
      <c r="AA48" s="327"/>
      <c r="AB48" s="360" t="str">
        <f>_xlfn.DISPIMG("ID_DEA5C107FF6C4E8A84E5F21478E00F7E",1)</f>
        <v>=DISPIMG("ID_DEA5C107FF6C4E8A84E5F21478E00F7E",1)</v>
      </c>
      <c r="AC48" s="361"/>
      <c r="AD48" s="361"/>
      <c r="AE48" s="361"/>
      <c r="AF48" s="361"/>
      <c r="AG48" s="371"/>
      <c r="AH48" s="360" t="str">
        <f>_xlfn.DISPIMG("ID_2603245700A44989AFF6ACE30F2C54AE",1)</f>
        <v>=DISPIMG("ID_2603245700A44989AFF6ACE30F2C54AE",1)</v>
      </c>
      <c r="AI48" s="361"/>
      <c r="AJ48" s="361"/>
      <c r="AK48" s="361"/>
      <c r="AL48" s="361"/>
      <c r="AM48" s="371"/>
      <c r="AN48" s="372"/>
      <c r="AO48" s="384"/>
      <c r="AP48" s="384"/>
      <c r="AQ48" s="384"/>
      <c r="AR48" s="384"/>
      <c r="AS48" s="385"/>
      <c r="AT48" s="360"/>
      <c r="AU48" s="361"/>
      <c r="AV48" s="361"/>
      <c r="AW48" s="361"/>
      <c r="AX48" s="361"/>
      <c r="AY48" s="371"/>
      <c r="AZ48" s="360" t="str">
        <f>_xlfn.DISPIMG("ID_88049AFD9D894ED893A1DE7195AD1C50",1)</f>
        <v>=DISPIMG("ID_88049AFD9D894ED893A1DE7195AD1C50",1)</v>
      </c>
      <c r="BA48" s="361"/>
      <c r="BB48" s="361"/>
      <c r="BC48" s="361"/>
      <c r="BD48" s="361"/>
      <c r="BE48" s="371"/>
      <c r="BF48" s="360" t="str">
        <f>_xlfn.DISPIMG("ID_4535F2FA4EBE491F9CC381C4FB08C042",1)</f>
        <v>=DISPIMG("ID_4535F2FA4EBE491F9CC381C4FB08C042",1)</v>
      </c>
      <c r="BG48" s="361"/>
      <c r="BH48" s="361"/>
      <c r="BI48" s="361"/>
      <c r="BJ48" s="361"/>
      <c r="BK48" s="371"/>
    </row>
    <row r="49" customHeight="1" spans="2:63">
      <c r="B49" s="325"/>
      <c r="C49" s="325"/>
      <c r="D49" s="327"/>
      <c r="E49" s="327"/>
      <c r="F49" s="327"/>
      <c r="G49" s="327"/>
      <c r="H49" s="327"/>
      <c r="I49" s="327"/>
      <c r="J49" s="327"/>
      <c r="K49" s="327"/>
      <c r="L49" s="327"/>
      <c r="M49" s="327"/>
      <c r="N49" s="327"/>
      <c r="O49" s="327"/>
      <c r="P49" s="327"/>
      <c r="Q49" s="327"/>
      <c r="R49" s="327"/>
      <c r="S49" s="327"/>
      <c r="T49" s="327"/>
      <c r="U49" s="327"/>
      <c r="V49" s="327"/>
      <c r="W49" s="327"/>
      <c r="X49" s="327"/>
      <c r="Y49" s="327"/>
      <c r="Z49" s="327"/>
      <c r="AA49" s="327"/>
      <c r="AB49" s="360"/>
      <c r="AC49" s="361"/>
      <c r="AD49" s="361"/>
      <c r="AE49" s="361"/>
      <c r="AF49" s="361"/>
      <c r="AG49" s="371"/>
      <c r="AH49" s="360"/>
      <c r="AI49" s="361"/>
      <c r="AJ49" s="361"/>
      <c r="AK49" s="361"/>
      <c r="AL49" s="361"/>
      <c r="AM49" s="371"/>
      <c r="AN49" s="372"/>
      <c r="AO49" s="384"/>
      <c r="AP49" s="384"/>
      <c r="AQ49" s="384"/>
      <c r="AR49" s="384"/>
      <c r="AS49" s="385"/>
      <c r="AT49" s="360"/>
      <c r="AU49" s="361"/>
      <c r="AV49" s="361"/>
      <c r="AW49" s="361"/>
      <c r="AX49" s="361"/>
      <c r="AY49" s="371"/>
      <c r="AZ49" s="360"/>
      <c r="BA49" s="361"/>
      <c r="BB49" s="361"/>
      <c r="BC49" s="361"/>
      <c r="BD49" s="361"/>
      <c r="BE49" s="371"/>
      <c r="BF49" s="360"/>
      <c r="BG49" s="361"/>
      <c r="BH49" s="361"/>
      <c r="BI49" s="361"/>
      <c r="BJ49" s="361"/>
      <c r="BK49" s="371"/>
    </row>
    <row r="50" customHeight="1" spans="2:63">
      <c r="B50" s="325"/>
      <c r="C50" s="325"/>
      <c r="D50" s="327"/>
      <c r="E50" s="327"/>
      <c r="F50" s="327"/>
      <c r="G50" s="327"/>
      <c r="H50" s="327"/>
      <c r="I50" s="327"/>
      <c r="J50" s="327"/>
      <c r="K50" s="327"/>
      <c r="L50" s="327"/>
      <c r="M50" s="327"/>
      <c r="N50" s="327"/>
      <c r="O50" s="327"/>
      <c r="P50" s="327"/>
      <c r="Q50" s="327"/>
      <c r="R50" s="327"/>
      <c r="S50" s="327"/>
      <c r="T50" s="327"/>
      <c r="U50" s="327"/>
      <c r="V50" s="327"/>
      <c r="W50" s="327"/>
      <c r="X50" s="327"/>
      <c r="Y50" s="327"/>
      <c r="Z50" s="327"/>
      <c r="AA50" s="327"/>
      <c r="AB50" s="360"/>
      <c r="AC50" s="361"/>
      <c r="AD50" s="361"/>
      <c r="AE50" s="361"/>
      <c r="AF50" s="361"/>
      <c r="AG50" s="371"/>
      <c r="AH50" s="360"/>
      <c r="AI50" s="361"/>
      <c r="AJ50" s="361"/>
      <c r="AK50" s="361"/>
      <c r="AL50" s="361"/>
      <c r="AM50" s="371"/>
      <c r="AN50" s="372"/>
      <c r="AO50" s="384"/>
      <c r="AP50" s="384"/>
      <c r="AQ50" s="384"/>
      <c r="AR50" s="384"/>
      <c r="AS50" s="385"/>
      <c r="AT50" s="360"/>
      <c r="AU50" s="361"/>
      <c r="AV50" s="361"/>
      <c r="AW50" s="361"/>
      <c r="AX50" s="361"/>
      <c r="AY50" s="371"/>
      <c r="AZ50" s="360"/>
      <c r="BA50" s="361"/>
      <c r="BB50" s="361"/>
      <c r="BC50" s="361"/>
      <c r="BD50" s="361"/>
      <c r="BE50" s="371"/>
      <c r="BF50" s="360"/>
      <c r="BG50" s="361"/>
      <c r="BH50" s="361"/>
      <c r="BI50" s="361"/>
      <c r="BJ50" s="361"/>
      <c r="BK50" s="371"/>
    </row>
    <row r="51" customHeight="1" spans="2:63">
      <c r="B51" s="325"/>
      <c r="C51" s="325"/>
      <c r="D51" s="327"/>
      <c r="E51" s="327"/>
      <c r="F51" s="327"/>
      <c r="G51" s="327"/>
      <c r="H51" s="327"/>
      <c r="I51" s="327"/>
      <c r="J51" s="327"/>
      <c r="K51" s="327"/>
      <c r="L51" s="327"/>
      <c r="M51" s="327"/>
      <c r="N51" s="327"/>
      <c r="O51" s="327"/>
      <c r="P51" s="327"/>
      <c r="Q51" s="327"/>
      <c r="R51" s="327"/>
      <c r="S51" s="327"/>
      <c r="T51" s="327"/>
      <c r="U51" s="327"/>
      <c r="V51" s="327"/>
      <c r="W51" s="327"/>
      <c r="X51" s="327"/>
      <c r="Y51" s="327"/>
      <c r="Z51" s="327"/>
      <c r="AA51" s="327"/>
      <c r="AB51" s="360"/>
      <c r="AC51" s="361"/>
      <c r="AD51" s="361"/>
      <c r="AE51" s="361"/>
      <c r="AF51" s="361"/>
      <c r="AG51" s="371"/>
      <c r="AH51" s="360"/>
      <c r="AI51" s="361"/>
      <c r="AJ51" s="361"/>
      <c r="AK51" s="361"/>
      <c r="AL51" s="361"/>
      <c r="AM51" s="371"/>
      <c r="AN51" s="372"/>
      <c r="AO51" s="384"/>
      <c r="AP51" s="384"/>
      <c r="AQ51" s="384"/>
      <c r="AR51" s="384"/>
      <c r="AS51" s="385"/>
      <c r="AT51" s="360"/>
      <c r="AU51" s="361"/>
      <c r="AV51" s="361"/>
      <c r="AW51" s="361"/>
      <c r="AX51" s="361"/>
      <c r="AY51" s="371"/>
      <c r="AZ51" s="360"/>
      <c r="BA51" s="361"/>
      <c r="BB51" s="361"/>
      <c r="BC51" s="361"/>
      <c r="BD51" s="361"/>
      <c r="BE51" s="371"/>
      <c r="BF51" s="360"/>
      <c r="BG51" s="361"/>
      <c r="BH51" s="361"/>
      <c r="BI51" s="361"/>
      <c r="BJ51" s="361"/>
      <c r="BK51" s="371"/>
    </row>
    <row r="52" customHeight="1" spans="2:63">
      <c r="B52" s="325"/>
      <c r="C52" s="325"/>
      <c r="D52" s="327"/>
      <c r="E52" s="327"/>
      <c r="F52" s="327"/>
      <c r="G52" s="327"/>
      <c r="H52" s="327"/>
      <c r="I52" s="327"/>
      <c r="J52" s="327"/>
      <c r="K52" s="327"/>
      <c r="L52" s="327"/>
      <c r="M52" s="327"/>
      <c r="N52" s="327"/>
      <c r="O52" s="327"/>
      <c r="P52" s="327"/>
      <c r="Q52" s="327"/>
      <c r="R52" s="327"/>
      <c r="S52" s="327"/>
      <c r="T52" s="327"/>
      <c r="U52" s="327"/>
      <c r="V52" s="327"/>
      <c r="W52" s="327"/>
      <c r="X52" s="327"/>
      <c r="Y52" s="327"/>
      <c r="Z52" s="327"/>
      <c r="AA52" s="327"/>
      <c r="AB52" s="360"/>
      <c r="AC52" s="361"/>
      <c r="AD52" s="361"/>
      <c r="AE52" s="361"/>
      <c r="AF52" s="361"/>
      <c r="AG52" s="371"/>
      <c r="AH52" s="360"/>
      <c r="AI52" s="361"/>
      <c r="AJ52" s="361"/>
      <c r="AK52" s="361"/>
      <c r="AL52" s="361"/>
      <c r="AM52" s="371"/>
      <c r="AN52" s="372"/>
      <c r="AO52" s="384"/>
      <c r="AP52" s="384"/>
      <c r="AQ52" s="384"/>
      <c r="AR52" s="384"/>
      <c r="AS52" s="385"/>
      <c r="AT52" s="360"/>
      <c r="AU52" s="361"/>
      <c r="AV52" s="361"/>
      <c r="AW52" s="361"/>
      <c r="AX52" s="361"/>
      <c r="AY52" s="371"/>
      <c r="AZ52" s="360"/>
      <c r="BA52" s="361"/>
      <c r="BB52" s="361"/>
      <c r="BC52" s="361"/>
      <c r="BD52" s="361"/>
      <c r="BE52" s="371"/>
      <c r="BF52" s="360"/>
      <c r="BG52" s="361"/>
      <c r="BH52" s="361"/>
      <c r="BI52" s="361"/>
      <c r="BJ52" s="361"/>
      <c r="BK52" s="371"/>
    </row>
    <row r="53" customHeight="1" spans="2:63">
      <c r="B53" s="325"/>
      <c r="C53" s="325"/>
      <c r="D53" s="327"/>
      <c r="E53" s="327"/>
      <c r="F53" s="327"/>
      <c r="G53" s="327"/>
      <c r="H53" s="327"/>
      <c r="I53" s="327"/>
      <c r="J53" s="327"/>
      <c r="K53" s="327"/>
      <c r="L53" s="327"/>
      <c r="M53" s="327"/>
      <c r="N53" s="327"/>
      <c r="O53" s="327"/>
      <c r="P53" s="327"/>
      <c r="Q53" s="327"/>
      <c r="R53" s="327"/>
      <c r="S53" s="327"/>
      <c r="T53" s="327"/>
      <c r="U53" s="327"/>
      <c r="V53" s="327"/>
      <c r="W53" s="327"/>
      <c r="X53" s="327"/>
      <c r="Y53" s="327"/>
      <c r="Z53" s="327"/>
      <c r="AA53" s="327"/>
      <c r="AB53" s="360"/>
      <c r="AC53" s="361"/>
      <c r="AD53" s="361"/>
      <c r="AE53" s="361"/>
      <c r="AF53" s="361"/>
      <c r="AG53" s="371"/>
      <c r="AH53" s="360"/>
      <c r="AI53" s="361"/>
      <c r="AJ53" s="361"/>
      <c r="AK53" s="361"/>
      <c r="AL53" s="361"/>
      <c r="AM53" s="371"/>
      <c r="AN53" s="372"/>
      <c r="AO53" s="384"/>
      <c r="AP53" s="384"/>
      <c r="AQ53" s="384"/>
      <c r="AR53" s="384"/>
      <c r="AS53" s="385"/>
      <c r="AT53" s="360"/>
      <c r="AU53" s="361"/>
      <c r="AV53" s="361"/>
      <c r="AW53" s="361"/>
      <c r="AX53" s="361"/>
      <c r="AY53" s="371"/>
      <c r="AZ53" s="360"/>
      <c r="BA53" s="361"/>
      <c r="BB53" s="361"/>
      <c r="BC53" s="361"/>
      <c r="BD53" s="361"/>
      <c r="BE53" s="371"/>
      <c r="BF53" s="360"/>
      <c r="BG53" s="361"/>
      <c r="BH53" s="361"/>
      <c r="BI53" s="361"/>
      <c r="BJ53" s="361"/>
      <c r="BK53" s="371"/>
    </row>
    <row r="54" customHeight="1" spans="2:63">
      <c r="B54" s="325"/>
      <c r="C54" s="325"/>
      <c r="D54" s="327"/>
      <c r="E54" s="327"/>
      <c r="F54" s="327"/>
      <c r="G54" s="327"/>
      <c r="H54" s="327"/>
      <c r="I54" s="327"/>
      <c r="J54" s="327"/>
      <c r="K54" s="327"/>
      <c r="L54" s="327"/>
      <c r="M54" s="327"/>
      <c r="N54" s="327"/>
      <c r="O54" s="327"/>
      <c r="P54" s="327"/>
      <c r="Q54" s="327"/>
      <c r="R54" s="327"/>
      <c r="S54" s="327"/>
      <c r="T54" s="327"/>
      <c r="U54" s="327"/>
      <c r="V54" s="327"/>
      <c r="W54" s="327"/>
      <c r="X54" s="327"/>
      <c r="Y54" s="327"/>
      <c r="Z54" s="327"/>
      <c r="AA54" s="327"/>
      <c r="AB54" s="360"/>
      <c r="AC54" s="361"/>
      <c r="AD54" s="361"/>
      <c r="AE54" s="361"/>
      <c r="AF54" s="361"/>
      <c r="AG54" s="371"/>
      <c r="AH54" s="360"/>
      <c r="AI54" s="361"/>
      <c r="AJ54" s="361"/>
      <c r="AK54" s="361"/>
      <c r="AL54" s="361"/>
      <c r="AM54" s="371"/>
      <c r="AN54" s="372"/>
      <c r="AO54" s="384"/>
      <c r="AP54" s="384"/>
      <c r="AQ54" s="384"/>
      <c r="AR54" s="384"/>
      <c r="AS54" s="385"/>
      <c r="AT54" s="360"/>
      <c r="AU54" s="361"/>
      <c r="AV54" s="361"/>
      <c r="AW54" s="361"/>
      <c r="AX54" s="361"/>
      <c r="AY54" s="371"/>
      <c r="AZ54" s="360"/>
      <c r="BA54" s="361"/>
      <c r="BB54" s="361"/>
      <c r="BC54" s="361"/>
      <c r="BD54" s="361"/>
      <c r="BE54" s="371"/>
      <c r="BF54" s="360"/>
      <c r="BG54" s="361"/>
      <c r="BH54" s="361"/>
      <c r="BI54" s="361"/>
      <c r="BJ54" s="361"/>
      <c r="BK54" s="371"/>
    </row>
    <row r="55" customHeight="1" spans="2:63">
      <c r="B55" s="325"/>
      <c r="C55" s="325"/>
      <c r="D55" s="327"/>
      <c r="E55" s="327"/>
      <c r="F55" s="327"/>
      <c r="G55" s="327"/>
      <c r="H55" s="327"/>
      <c r="I55" s="327"/>
      <c r="J55" s="327"/>
      <c r="K55" s="327"/>
      <c r="L55" s="327"/>
      <c r="M55" s="327"/>
      <c r="N55" s="327"/>
      <c r="O55" s="327"/>
      <c r="P55" s="327"/>
      <c r="Q55" s="327"/>
      <c r="R55" s="327"/>
      <c r="S55" s="327"/>
      <c r="T55" s="327"/>
      <c r="U55" s="327"/>
      <c r="V55" s="327"/>
      <c r="W55" s="327"/>
      <c r="X55" s="327"/>
      <c r="Y55" s="327"/>
      <c r="Z55" s="327"/>
      <c r="AA55" s="327"/>
      <c r="AB55" s="362"/>
      <c r="AC55" s="363"/>
      <c r="AD55" s="363"/>
      <c r="AE55" s="363"/>
      <c r="AF55" s="363"/>
      <c r="AG55" s="373"/>
      <c r="AH55" s="362"/>
      <c r="AI55" s="363"/>
      <c r="AJ55" s="363"/>
      <c r="AK55" s="363"/>
      <c r="AL55" s="363"/>
      <c r="AM55" s="373"/>
      <c r="AN55" s="374"/>
      <c r="AO55" s="386"/>
      <c r="AP55" s="386"/>
      <c r="AQ55" s="386"/>
      <c r="AR55" s="386"/>
      <c r="AS55" s="387"/>
      <c r="AT55" s="362"/>
      <c r="AU55" s="363"/>
      <c r="AV55" s="363"/>
      <c r="AW55" s="363"/>
      <c r="AX55" s="363"/>
      <c r="AY55" s="373"/>
      <c r="AZ55" s="362"/>
      <c r="BA55" s="363"/>
      <c r="BB55" s="363"/>
      <c r="BC55" s="363"/>
      <c r="BD55" s="363"/>
      <c r="BE55" s="373"/>
      <c r="BF55" s="362"/>
      <c r="BG55" s="363"/>
      <c r="BH55" s="363"/>
      <c r="BI55" s="363"/>
      <c r="BJ55" s="363"/>
      <c r="BK55" s="373"/>
    </row>
    <row r="56" customHeight="1" spans="2:63">
      <c r="B56" s="325" t="s">
        <v>589</v>
      </c>
      <c r="C56" s="325"/>
      <c r="D56" s="327" t="str">
        <f>_xlfn.DISPIMG("ID_143A6AFD3C7849BDA6910DE4E90B3D71",1)</f>
        <v>=DISPIMG("ID_143A6AFD3C7849BDA6910DE4E90B3D71",1)</v>
      </c>
      <c r="E56" s="327"/>
      <c r="F56" s="327"/>
      <c r="G56" s="327"/>
      <c r="H56" s="327"/>
      <c r="I56" s="327"/>
      <c r="J56" s="327" t="str">
        <f>_xlfn.DISPIMG("ID_4EFCA112E99C4291B1AA36935C724D6B",1)</f>
        <v>=DISPIMG("ID_4EFCA112E99C4291B1AA36935C724D6B",1)</v>
      </c>
      <c r="K56" s="327"/>
      <c r="L56" s="327"/>
      <c r="M56" s="327"/>
      <c r="N56" s="327"/>
      <c r="O56" s="327"/>
      <c r="P56" s="327" t="str">
        <f>_xlfn.DISPIMG("ID_57B3109ACC6F431C85E1B333A7CF51B7",1)</f>
        <v>=DISPIMG("ID_57B3109ACC6F431C85E1B333A7CF51B7",1)</v>
      </c>
      <c r="Q56" s="327"/>
      <c r="R56" s="327"/>
      <c r="S56" s="327"/>
      <c r="T56" s="327"/>
      <c r="U56" s="327"/>
      <c r="V56" s="327" t="str">
        <f>_xlfn.DISPIMG("ID_FB9F653A54594C98AA84C573DD0F6A67",1)</f>
        <v>=DISPIMG("ID_FB9F653A54594C98AA84C573DD0F6A67",1)</v>
      </c>
      <c r="W56" s="327"/>
      <c r="X56" s="327"/>
      <c r="Y56" s="327"/>
      <c r="Z56" s="327"/>
      <c r="AA56" s="327"/>
      <c r="AB56" s="360" t="str">
        <f>_xlfn.DISPIMG("ID_388F4516466F4CE297184BD2DBD29B7A",1)</f>
        <v>=DISPIMG("ID_388F4516466F4CE297184BD2DBD29B7A",1)</v>
      </c>
      <c r="AC56" s="361"/>
      <c r="AD56" s="361"/>
      <c r="AE56" s="361"/>
      <c r="AF56" s="361"/>
      <c r="AG56" s="371"/>
      <c r="AH56" s="360" t="str">
        <f>_xlfn.DISPIMG("ID_6B90AB58E5E7495D8FD28B40FE95B36B",1)</f>
        <v>=DISPIMG("ID_6B90AB58E5E7495D8FD28B40FE95B36B",1)</v>
      </c>
      <c r="AI56" s="361"/>
      <c r="AJ56" s="361"/>
      <c r="AK56" s="361"/>
      <c r="AL56" s="361"/>
      <c r="AM56" s="371"/>
      <c r="AN56" s="372"/>
      <c r="AO56" s="384"/>
      <c r="AP56" s="384"/>
      <c r="AQ56" s="384"/>
      <c r="AR56" s="384"/>
      <c r="AS56" s="385"/>
      <c r="AT56" s="360"/>
      <c r="AU56" s="361"/>
      <c r="AV56" s="361"/>
      <c r="AW56" s="361"/>
      <c r="AX56" s="361"/>
      <c r="AY56" s="371"/>
      <c r="AZ56" s="360" t="str">
        <f>_xlfn.DISPIMG("ID_9C746D8915674B99B3E6FED683895072",1)</f>
        <v>=DISPIMG("ID_9C746D8915674B99B3E6FED683895072",1)</v>
      </c>
      <c r="BA56" s="361"/>
      <c r="BB56" s="361"/>
      <c r="BC56" s="361"/>
      <c r="BD56" s="361"/>
      <c r="BE56" s="371"/>
      <c r="BF56" s="360" t="str">
        <f>_xlfn.DISPIMG("ID_5AD725B152954FB1AD5A281B8A4CDD33",1)</f>
        <v>=DISPIMG("ID_5AD725B152954FB1AD5A281B8A4CDD33",1)</v>
      </c>
      <c r="BG56" s="361"/>
      <c r="BH56" s="361"/>
      <c r="BI56" s="361"/>
      <c r="BJ56" s="361"/>
      <c r="BK56" s="371"/>
    </row>
    <row r="57" customHeight="1" spans="2:63">
      <c r="B57" s="325"/>
      <c r="C57" s="325"/>
      <c r="D57" s="327"/>
      <c r="E57" s="327"/>
      <c r="F57" s="327"/>
      <c r="G57" s="327"/>
      <c r="H57" s="327"/>
      <c r="I57" s="327"/>
      <c r="J57" s="327"/>
      <c r="K57" s="327"/>
      <c r="L57" s="327"/>
      <c r="M57" s="327"/>
      <c r="N57" s="327"/>
      <c r="O57" s="327"/>
      <c r="P57" s="327"/>
      <c r="Q57" s="327"/>
      <c r="R57" s="327"/>
      <c r="S57" s="327"/>
      <c r="T57" s="327"/>
      <c r="U57" s="327"/>
      <c r="V57" s="327"/>
      <c r="W57" s="327"/>
      <c r="X57" s="327"/>
      <c r="Y57" s="327"/>
      <c r="Z57" s="327"/>
      <c r="AA57" s="327"/>
      <c r="AB57" s="360"/>
      <c r="AC57" s="361"/>
      <c r="AD57" s="361"/>
      <c r="AE57" s="361"/>
      <c r="AF57" s="361"/>
      <c r="AG57" s="371"/>
      <c r="AH57" s="360"/>
      <c r="AI57" s="361"/>
      <c r="AJ57" s="361"/>
      <c r="AK57" s="361"/>
      <c r="AL57" s="361"/>
      <c r="AM57" s="371"/>
      <c r="AN57" s="372"/>
      <c r="AO57" s="384"/>
      <c r="AP57" s="384"/>
      <c r="AQ57" s="384"/>
      <c r="AR57" s="384"/>
      <c r="AS57" s="385"/>
      <c r="AT57" s="360"/>
      <c r="AU57" s="361"/>
      <c r="AV57" s="361"/>
      <c r="AW57" s="361"/>
      <c r="AX57" s="361"/>
      <c r="AY57" s="371"/>
      <c r="AZ57" s="360"/>
      <c r="BA57" s="361"/>
      <c r="BB57" s="361"/>
      <c r="BC57" s="361"/>
      <c r="BD57" s="361"/>
      <c r="BE57" s="371"/>
      <c r="BF57" s="360"/>
      <c r="BG57" s="361"/>
      <c r="BH57" s="361"/>
      <c r="BI57" s="361"/>
      <c r="BJ57" s="361"/>
      <c r="BK57" s="371"/>
    </row>
    <row r="58" customHeight="1" spans="2:63">
      <c r="B58" s="325"/>
      <c r="C58" s="325"/>
      <c r="D58" s="327"/>
      <c r="E58" s="327"/>
      <c r="F58" s="327"/>
      <c r="G58" s="327"/>
      <c r="H58" s="327"/>
      <c r="I58" s="327"/>
      <c r="J58" s="327"/>
      <c r="K58" s="327"/>
      <c r="L58" s="327"/>
      <c r="M58" s="327"/>
      <c r="N58" s="327"/>
      <c r="O58" s="327"/>
      <c r="P58" s="327"/>
      <c r="Q58" s="327"/>
      <c r="R58" s="327"/>
      <c r="S58" s="327"/>
      <c r="T58" s="327"/>
      <c r="U58" s="327"/>
      <c r="V58" s="327"/>
      <c r="W58" s="327"/>
      <c r="X58" s="327"/>
      <c r="Y58" s="327"/>
      <c r="Z58" s="327"/>
      <c r="AA58" s="327"/>
      <c r="AB58" s="360"/>
      <c r="AC58" s="361"/>
      <c r="AD58" s="361"/>
      <c r="AE58" s="361"/>
      <c r="AF58" s="361"/>
      <c r="AG58" s="371"/>
      <c r="AH58" s="360"/>
      <c r="AI58" s="361"/>
      <c r="AJ58" s="361"/>
      <c r="AK58" s="361"/>
      <c r="AL58" s="361"/>
      <c r="AM58" s="371"/>
      <c r="AN58" s="372"/>
      <c r="AO58" s="384"/>
      <c r="AP58" s="384"/>
      <c r="AQ58" s="384"/>
      <c r="AR58" s="384"/>
      <c r="AS58" s="385"/>
      <c r="AT58" s="360"/>
      <c r="AU58" s="361"/>
      <c r="AV58" s="361"/>
      <c r="AW58" s="361"/>
      <c r="AX58" s="361"/>
      <c r="AY58" s="371"/>
      <c r="AZ58" s="360"/>
      <c r="BA58" s="361"/>
      <c r="BB58" s="361"/>
      <c r="BC58" s="361"/>
      <c r="BD58" s="361"/>
      <c r="BE58" s="371"/>
      <c r="BF58" s="360"/>
      <c r="BG58" s="361"/>
      <c r="BH58" s="361"/>
      <c r="BI58" s="361"/>
      <c r="BJ58" s="361"/>
      <c r="BK58" s="371"/>
    </row>
    <row r="59" customHeight="1" spans="2:63">
      <c r="B59" s="325"/>
      <c r="C59" s="325"/>
      <c r="D59" s="327"/>
      <c r="E59" s="327"/>
      <c r="F59" s="327"/>
      <c r="G59" s="327"/>
      <c r="H59" s="327"/>
      <c r="I59" s="327"/>
      <c r="J59" s="327"/>
      <c r="K59" s="327"/>
      <c r="L59" s="327"/>
      <c r="M59" s="327"/>
      <c r="N59" s="327"/>
      <c r="O59" s="327"/>
      <c r="P59" s="327"/>
      <c r="Q59" s="327"/>
      <c r="R59" s="327"/>
      <c r="S59" s="327"/>
      <c r="T59" s="327"/>
      <c r="U59" s="327"/>
      <c r="V59" s="327"/>
      <c r="W59" s="327"/>
      <c r="X59" s="327"/>
      <c r="Y59" s="327"/>
      <c r="Z59" s="327"/>
      <c r="AA59" s="327"/>
      <c r="AB59" s="360"/>
      <c r="AC59" s="361"/>
      <c r="AD59" s="361"/>
      <c r="AE59" s="361"/>
      <c r="AF59" s="361"/>
      <c r="AG59" s="371"/>
      <c r="AH59" s="360"/>
      <c r="AI59" s="361"/>
      <c r="AJ59" s="361"/>
      <c r="AK59" s="361"/>
      <c r="AL59" s="361"/>
      <c r="AM59" s="371"/>
      <c r="AN59" s="372"/>
      <c r="AO59" s="384"/>
      <c r="AP59" s="384"/>
      <c r="AQ59" s="384"/>
      <c r="AR59" s="384"/>
      <c r="AS59" s="385"/>
      <c r="AT59" s="360"/>
      <c r="AU59" s="361"/>
      <c r="AV59" s="361"/>
      <c r="AW59" s="361"/>
      <c r="AX59" s="361"/>
      <c r="AY59" s="371"/>
      <c r="AZ59" s="360"/>
      <c r="BA59" s="361"/>
      <c r="BB59" s="361"/>
      <c r="BC59" s="361"/>
      <c r="BD59" s="361"/>
      <c r="BE59" s="371"/>
      <c r="BF59" s="360"/>
      <c r="BG59" s="361"/>
      <c r="BH59" s="361"/>
      <c r="BI59" s="361"/>
      <c r="BJ59" s="361"/>
      <c r="BK59" s="371"/>
    </row>
    <row r="60" customHeight="1" spans="2:63">
      <c r="B60" s="325"/>
      <c r="C60" s="325"/>
      <c r="D60" s="327"/>
      <c r="E60" s="327"/>
      <c r="F60" s="327"/>
      <c r="G60" s="327"/>
      <c r="H60" s="327"/>
      <c r="I60" s="327"/>
      <c r="J60" s="327"/>
      <c r="K60" s="327"/>
      <c r="L60" s="327"/>
      <c r="M60" s="327"/>
      <c r="N60" s="327"/>
      <c r="O60" s="327"/>
      <c r="P60" s="327"/>
      <c r="Q60" s="327"/>
      <c r="R60" s="327"/>
      <c r="S60" s="327"/>
      <c r="T60" s="327"/>
      <c r="U60" s="327"/>
      <c r="V60" s="327"/>
      <c r="W60" s="327"/>
      <c r="X60" s="327"/>
      <c r="Y60" s="327"/>
      <c r="Z60" s="327"/>
      <c r="AA60" s="327"/>
      <c r="AB60" s="360"/>
      <c r="AC60" s="361"/>
      <c r="AD60" s="361"/>
      <c r="AE60" s="361"/>
      <c r="AF60" s="361"/>
      <c r="AG60" s="371"/>
      <c r="AH60" s="360"/>
      <c r="AI60" s="361"/>
      <c r="AJ60" s="361"/>
      <c r="AK60" s="361"/>
      <c r="AL60" s="361"/>
      <c r="AM60" s="371"/>
      <c r="AN60" s="372"/>
      <c r="AO60" s="384"/>
      <c r="AP60" s="384"/>
      <c r="AQ60" s="384"/>
      <c r="AR60" s="384"/>
      <c r="AS60" s="385"/>
      <c r="AT60" s="360"/>
      <c r="AU60" s="361"/>
      <c r="AV60" s="361"/>
      <c r="AW60" s="361"/>
      <c r="AX60" s="361"/>
      <c r="AY60" s="371"/>
      <c r="AZ60" s="360"/>
      <c r="BA60" s="361"/>
      <c r="BB60" s="361"/>
      <c r="BC60" s="361"/>
      <c r="BD60" s="361"/>
      <c r="BE60" s="371"/>
      <c r="BF60" s="360"/>
      <c r="BG60" s="361"/>
      <c r="BH60" s="361"/>
      <c r="BI60" s="361"/>
      <c r="BJ60" s="361"/>
      <c r="BK60" s="371"/>
    </row>
    <row r="61" customHeight="1" spans="2:63">
      <c r="B61" s="325"/>
      <c r="C61" s="325"/>
      <c r="D61" s="327"/>
      <c r="E61" s="327"/>
      <c r="F61" s="327"/>
      <c r="G61" s="327"/>
      <c r="H61" s="327"/>
      <c r="I61" s="327"/>
      <c r="J61" s="327"/>
      <c r="K61" s="327"/>
      <c r="L61" s="327"/>
      <c r="M61" s="327"/>
      <c r="N61" s="327"/>
      <c r="O61" s="327"/>
      <c r="P61" s="327"/>
      <c r="Q61" s="327"/>
      <c r="R61" s="327"/>
      <c r="S61" s="327"/>
      <c r="T61" s="327"/>
      <c r="U61" s="327"/>
      <c r="V61" s="327"/>
      <c r="W61" s="327"/>
      <c r="X61" s="327"/>
      <c r="Y61" s="327"/>
      <c r="Z61" s="327"/>
      <c r="AA61" s="327"/>
      <c r="AB61" s="360"/>
      <c r="AC61" s="361"/>
      <c r="AD61" s="361"/>
      <c r="AE61" s="361"/>
      <c r="AF61" s="361"/>
      <c r="AG61" s="371"/>
      <c r="AH61" s="360"/>
      <c r="AI61" s="361"/>
      <c r="AJ61" s="361"/>
      <c r="AK61" s="361"/>
      <c r="AL61" s="361"/>
      <c r="AM61" s="371"/>
      <c r="AN61" s="372"/>
      <c r="AO61" s="384"/>
      <c r="AP61" s="384"/>
      <c r="AQ61" s="384"/>
      <c r="AR61" s="384"/>
      <c r="AS61" s="385"/>
      <c r="AT61" s="360"/>
      <c r="AU61" s="361"/>
      <c r="AV61" s="361"/>
      <c r="AW61" s="361"/>
      <c r="AX61" s="361"/>
      <c r="AY61" s="371"/>
      <c r="AZ61" s="360"/>
      <c r="BA61" s="361"/>
      <c r="BB61" s="361"/>
      <c r="BC61" s="361"/>
      <c r="BD61" s="361"/>
      <c r="BE61" s="371"/>
      <c r="BF61" s="360"/>
      <c r="BG61" s="361"/>
      <c r="BH61" s="361"/>
      <c r="BI61" s="361"/>
      <c r="BJ61" s="361"/>
      <c r="BK61" s="371"/>
    </row>
    <row r="62" customHeight="1" spans="2:63">
      <c r="B62" s="325"/>
      <c r="C62" s="325"/>
      <c r="D62" s="327"/>
      <c r="E62" s="327"/>
      <c r="F62" s="327"/>
      <c r="G62" s="327"/>
      <c r="H62" s="327"/>
      <c r="I62" s="327"/>
      <c r="J62" s="327"/>
      <c r="K62" s="327"/>
      <c r="L62" s="327"/>
      <c r="M62" s="327"/>
      <c r="N62" s="327"/>
      <c r="O62" s="327"/>
      <c r="P62" s="327"/>
      <c r="Q62" s="327"/>
      <c r="R62" s="327"/>
      <c r="S62" s="327"/>
      <c r="T62" s="327"/>
      <c r="U62" s="327"/>
      <c r="V62" s="327"/>
      <c r="W62" s="327"/>
      <c r="X62" s="327"/>
      <c r="Y62" s="327"/>
      <c r="Z62" s="327"/>
      <c r="AA62" s="327"/>
      <c r="AB62" s="360"/>
      <c r="AC62" s="361"/>
      <c r="AD62" s="361"/>
      <c r="AE62" s="361"/>
      <c r="AF62" s="361"/>
      <c r="AG62" s="371"/>
      <c r="AH62" s="360"/>
      <c r="AI62" s="361"/>
      <c r="AJ62" s="361"/>
      <c r="AK62" s="361"/>
      <c r="AL62" s="361"/>
      <c r="AM62" s="371"/>
      <c r="AN62" s="372"/>
      <c r="AO62" s="384"/>
      <c r="AP62" s="384"/>
      <c r="AQ62" s="384"/>
      <c r="AR62" s="384"/>
      <c r="AS62" s="385"/>
      <c r="AT62" s="360"/>
      <c r="AU62" s="361"/>
      <c r="AV62" s="361"/>
      <c r="AW62" s="361"/>
      <c r="AX62" s="361"/>
      <c r="AY62" s="371"/>
      <c r="AZ62" s="360"/>
      <c r="BA62" s="361"/>
      <c r="BB62" s="361"/>
      <c r="BC62" s="361"/>
      <c r="BD62" s="361"/>
      <c r="BE62" s="371"/>
      <c r="BF62" s="360"/>
      <c r="BG62" s="361"/>
      <c r="BH62" s="361"/>
      <c r="BI62" s="361"/>
      <c r="BJ62" s="361"/>
      <c r="BK62" s="371"/>
    </row>
    <row r="63" customHeight="1" spans="2:63">
      <c r="B63" s="325"/>
      <c r="C63" s="325"/>
      <c r="D63" s="327"/>
      <c r="E63" s="327"/>
      <c r="F63" s="327"/>
      <c r="G63" s="327"/>
      <c r="H63" s="327"/>
      <c r="I63" s="327"/>
      <c r="J63" s="327"/>
      <c r="K63" s="327"/>
      <c r="L63" s="327"/>
      <c r="M63" s="327"/>
      <c r="N63" s="327"/>
      <c r="O63" s="327"/>
      <c r="P63" s="327"/>
      <c r="Q63" s="327"/>
      <c r="R63" s="327"/>
      <c r="S63" s="327"/>
      <c r="T63" s="327"/>
      <c r="U63" s="327"/>
      <c r="V63" s="327"/>
      <c r="W63" s="327"/>
      <c r="X63" s="327"/>
      <c r="Y63" s="327"/>
      <c r="Z63" s="327"/>
      <c r="AA63" s="327"/>
      <c r="AB63" s="362"/>
      <c r="AC63" s="363"/>
      <c r="AD63" s="363"/>
      <c r="AE63" s="363"/>
      <c r="AF63" s="363"/>
      <c r="AG63" s="373"/>
      <c r="AH63" s="362"/>
      <c r="AI63" s="363"/>
      <c r="AJ63" s="363"/>
      <c r="AK63" s="363"/>
      <c r="AL63" s="363"/>
      <c r="AM63" s="373"/>
      <c r="AN63" s="374"/>
      <c r="AO63" s="386"/>
      <c r="AP63" s="386"/>
      <c r="AQ63" s="386"/>
      <c r="AR63" s="386"/>
      <c r="AS63" s="387"/>
      <c r="AT63" s="362"/>
      <c r="AU63" s="363"/>
      <c r="AV63" s="363"/>
      <c r="AW63" s="363"/>
      <c r="AX63" s="363"/>
      <c r="AY63" s="373"/>
      <c r="AZ63" s="362"/>
      <c r="BA63" s="363"/>
      <c r="BB63" s="363"/>
      <c r="BC63" s="363"/>
      <c r="BD63" s="363"/>
      <c r="BE63" s="373"/>
      <c r="BF63" s="362"/>
      <c r="BG63" s="363"/>
      <c r="BH63" s="363"/>
      <c r="BI63" s="363"/>
      <c r="BJ63" s="363"/>
      <c r="BK63" s="373"/>
    </row>
    <row r="64" customHeight="1" spans="2:63">
      <c r="B64" s="325" t="s">
        <v>590</v>
      </c>
      <c r="C64" s="325"/>
      <c r="D64" s="327" t="str">
        <f>_xlfn.DISPIMG("ID_D58F8C0F835847E1AB464982D071FDE6",1)</f>
        <v>=DISPIMG("ID_D58F8C0F835847E1AB464982D071FDE6",1)</v>
      </c>
      <c r="E64" s="327"/>
      <c r="F64" s="327"/>
      <c r="G64" s="327"/>
      <c r="H64" s="327"/>
      <c r="I64" s="327"/>
      <c r="J64" s="327" t="str">
        <f>_xlfn.DISPIMG("ID_1D3B6A95942E4091AFB4EDD274A2134B",1)</f>
        <v>=DISPIMG("ID_1D3B6A95942E4091AFB4EDD274A2134B",1)</v>
      </c>
      <c r="K64" s="327"/>
      <c r="L64" s="327"/>
      <c r="M64" s="327"/>
      <c r="N64" s="327"/>
      <c r="O64" s="327"/>
      <c r="P64" s="327" t="str">
        <f>_xlfn.DISPIMG("ID_B6F932A407834EEDA2D069BD46F56078",1)</f>
        <v>=DISPIMG("ID_B6F932A407834EEDA2D069BD46F56078",1)</v>
      </c>
      <c r="Q64" s="327"/>
      <c r="R64" s="327"/>
      <c r="S64" s="327"/>
      <c r="T64" s="327"/>
      <c r="U64" s="327"/>
      <c r="V64" s="327" t="str">
        <f>_xlfn.DISPIMG("ID_19054E6C91C84C8FA854486E36ED0D60",1)</f>
        <v>=DISPIMG("ID_19054E6C91C84C8FA854486E36ED0D60",1)</v>
      </c>
      <c r="W64" s="327"/>
      <c r="X64" s="327"/>
      <c r="Y64" s="327"/>
      <c r="Z64" s="327"/>
      <c r="AA64" s="327"/>
      <c r="AB64" s="360" t="str">
        <f>_xlfn.DISPIMG("ID_C4D50500588D45A792E05B0B17AD4B6B",1)</f>
        <v>=DISPIMG("ID_C4D50500588D45A792E05B0B17AD4B6B",1)</v>
      </c>
      <c r="AC64" s="361"/>
      <c r="AD64" s="361"/>
      <c r="AE64" s="361"/>
      <c r="AF64" s="361"/>
      <c r="AG64" s="371"/>
      <c r="AH64" s="360" t="str">
        <f>_xlfn.DISPIMG("ID_FFC31A0F478C4F15838713DED60628E6",1)</f>
        <v>=DISPIMG("ID_FFC31A0F478C4F15838713DED60628E6",1)</v>
      </c>
      <c r="AI64" s="361"/>
      <c r="AJ64" s="361"/>
      <c r="AK64" s="361"/>
      <c r="AL64" s="361"/>
      <c r="AM64" s="371"/>
      <c r="AN64" s="372"/>
      <c r="AO64" s="384"/>
      <c r="AP64" s="384"/>
      <c r="AQ64" s="384"/>
      <c r="AR64" s="384"/>
      <c r="AS64" s="385"/>
      <c r="AT64" s="360"/>
      <c r="AU64" s="361"/>
      <c r="AV64" s="361"/>
      <c r="AW64" s="361"/>
      <c r="AX64" s="361"/>
      <c r="AY64" s="371"/>
      <c r="AZ64" s="360" t="str">
        <f>_xlfn.DISPIMG("ID_40CD1E03EB9840F99599DD859EC71E66",1)</f>
        <v>=DISPIMG("ID_40CD1E03EB9840F99599DD859EC71E66",1)</v>
      </c>
      <c r="BA64" s="361"/>
      <c r="BB64" s="361"/>
      <c r="BC64" s="361"/>
      <c r="BD64" s="361"/>
      <c r="BE64" s="371"/>
      <c r="BF64" s="360" t="str">
        <f>_xlfn.DISPIMG("ID_B10C4DD26A4C44F8B5A8431C0043345F",1)</f>
        <v>=DISPIMG("ID_B10C4DD26A4C44F8B5A8431C0043345F",1)</v>
      </c>
      <c r="BG64" s="361"/>
      <c r="BH64" s="361"/>
      <c r="BI64" s="361"/>
      <c r="BJ64" s="361"/>
      <c r="BK64" s="371"/>
    </row>
    <row r="65" customHeight="1" spans="2:63">
      <c r="B65" s="325"/>
      <c r="C65" s="325"/>
      <c r="D65" s="327"/>
      <c r="E65" s="327"/>
      <c r="F65" s="327"/>
      <c r="G65" s="327"/>
      <c r="H65" s="327"/>
      <c r="I65" s="327"/>
      <c r="J65" s="327"/>
      <c r="K65" s="327"/>
      <c r="L65" s="327"/>
      <c r="M65" s="327"/>
      <c r="N65" s="327"/>
      <c r="O65" s="327"/>
      <c r="P65" s="327"/>
      <c r="Q65" s="327"/>
      <c r="R65" s="327"/>
      <c r="S65" s="327"/>
      <c r="T65" s="327"/>
      <c r="U65" s="327"/>
      <c r="V65" s="327"/>
      <c r="W65" s="327"/>
      <c r="X65" s="327"/>
      <c r="Y65" s="327"/>
      <c r="Z65" s="327"/>
      <c r="AA65" s="327"/>
      <c r="AB65" s="360"/>
      <c r="AC65" s="361"/>
      <c r="AD65" s="361"/>
      <c r="AE65" s="361"/>
      <c r="AF65" s="361"/>
      <c r="AG65" s="371"/>
      <c r="AH65" s="360"/>
      <c r="AI65" s="361"/>
      <c r="AJ65" s="361"/>
      <c r="AK65" s="361"/>
      <c r="AL65" s="361"/>
      <c r="AM65" s="371"/>
      <c r="AN65" s="372"/>
      <c r="AO65" s="384"/>
      <c r="AP65" s="384"/>
      <c r="AQ65" s="384"/>
      <c r="AR65" s="384"/>
      <c r="AS65" s="385"/>
      <c r="AT65" s="360"/>
      <c r="AU65" s="361"/>
      <c r="AV65" s="361"/>
      <c r="AW65" s="361"/>
      <c r="AX65" s="361"/>
      <c r="AY65" s="371"/>
      <c r="AZ65" s="360"/>
      <c r="BA65" s="361"/>
      <c r="BB65" s="361"/>
      <c r="BC65" s="361"/>
      <c r="BD65" s="361"/>
      <c r="BE65" s="371"/>
      <c r="BF65" s="360"/>
      <c r="BG65" s="361"/>
      <c r="BH65" s="361"/>
      <c r="BI65" s="361"/>
      <c r="BJ65" s="361"/>
      <c r="BK65" s="371"/>
    </row>
    <row r="66" customHeight="1" spans="2:63">
      <c r="B66" s="325"/>
      <c r="C66" s="325"/>
      <c r="D66" s="327"/>
      <c r="E66" s="327"/>
      <c r="F66" s="327"/>
      <c r="G66" s="327"/>
      <c r="H66" s="327"/>
      <c r="I66" s="327"/>
      <c r="J66" s="327"/>
      <c r="K66" s="327"/>
      <c r="L66" s="327"/>
      <c r="M66" s="327"/>
      <c r="N66" s="327"/>
      <c r="O66" s="327"/>
      <c r="P66" s="327"/>
      <c r="Q66" s="327"/>
      <c r="R66" s="327"/>
      <c r="S66" s="327"/>
      <c r="T66" s="327"/>
      <c r="U66" s="327"/>
      <c r="V66" s="327"/>
      <c r="W66" s="327"/>
      <c r="X66" s="327"/>
      <c r="Y66" s="327"/>
      <c r="Z66" s="327"/>
      <c r="AA66" s="327"/>
      <c r="AB66" s="360"/>
      <c r="AC66" s="361"/>
      <c r="AD66" s="361"/>
      <c r="AE66" s="361"/>
      <c r="AF66" s="361"/>
      <c r="AG66" s="371"/>
      <c r="AH66" s="360"/>
      <c r="AI66" s="361"/>
      <c r="AJ66" s="361"/>
      <c r="AK66" s="361"/>
      <c r="AL66" s="361"/>
      <c r="AM66" s="371"/>
      <c r="AN66" s="372"/>
      <c r="AO66" s="384"/>
      <c r="AP66" s="384"/>
      <c r="AQ66" s="384"/>
      <c r="AR66" s="384"/>
      <c r="AS66" s="385"/>
      <c r="AT66" s="360"/>
      <c r="AU66" s="361"/>
      <c r="AV66" s="361"/>
      <c r="AW66" s="361"/>
      <c r="AX66" s="361"/>
      <c r="AY66" s="371"/>
      <c r="AZ66" s="360"/>
      <c r="BA66" s="361"/>
      <c r="BB66" s="361"/>
      <c r="BC66" s="361"/>
      <c r="BD66" s="361"/>
      <c r="BE66" s="371"/>
      <c r="BF66" s="360"/>
      <c r="BG66" s="361"/>
      <c r="BH66" s="361"/>
      <c r="BI66" s="361"/>
      <c r="BJ66" s="361"/>
      <c r="BK66" s="371"/>
    </row>
    <row r="67" customHeight="1" spans="2:63">
      <c r="B67" s="325"/>
      <c r="C67" s="325"/>
      <c r="D67" s="327"/>
      <c r="E67" s="327"/>
      <c r="F67" s="327"/>
      <c r="G67" s="327"/>
      <c r="H67" s="327"/>
      <c r="I67" s="327"/>
      <c r="J67" s="327"/>
      <c r="K67" s="327"/>
      <c r="L67" s="327"/>
      <c r="M67" s="327"/>
      <c r="N67" s="327"/>
      <c r="O67" s="327"/>
      <c r="P67" s="327"/>
      <c r="Q67" s="327"/>
      <c r="R67" s="327"/>
      <c r="S67" s="327"/>
      <c r="T67" s="327"/>
      <c r="U67" s="327"/>
      <c r="V67" s="327"/>
      <c r="W67" s="327"/>
      <c r="X67" s="327"/>
      <c r="Y67" s="327"/>
      <c r="Z67" s="327"/>
      <c r="AA67" s="327"/>
      <c r="AB67" s="360"/>
      <c r="AC67" s="361"/>
      <c r="AD67" s="361"/>
      <c r="AE67" s="361"/>
      <c r="AF67" s="361"/>
      <c r="AG67" s="371"/>
      <c r="AH67" s="360"/>
      <c r="AI67" s="361"/>
      <c r="AJ67" s="361"/>
      <c r="AK67" s="361"/>
      <c r="AL67" s="361"/>
      <c r="AM67" s="371"/>
      <c r="AN67" s="372"/>
      <c r="AO67" s="384"/>
      <c r="AP67" s="384"/>
      <c r="AQ67" s="384"/>
      <c r="AR67" s="384"/>
      <c r="AS67" s="385"/>
      <c r="AT67" s="360"/>
      <c r="AU67" s="361"/>
      <c r="AV67" s="361"/>
      <c r="AW67" s="361"/>
      <c r="AX67" s="361"/>
      <c r="AY67" s="371"/>
      <c r="AZ67" s="360"/>
      <c r="BA67" s="361"/>
      <c r="BB67" s="361"/>
      <c r="BC67" s="361"/>
      <c r="BD67" s="361"/>
      <c r="BE67" s="371"/>
      <c r="BF67" s="360"/>
      <c r="BG67" s="361"/>
      <c r="BH67" s="361"/>
      <c r="BI67" s="361"/>
      <c r="BJ67" s="361"/>
      <c r="BK67" s="371"/>
    </row>
    <row r="68" customHeight="1" spans="2:63">
      <c r="B68" s="325"/>
      <c r="C68" s="325"/>
      <c r="D68" s="327"/>
      <c r="E68" s="327"/>
      <c r="F68" s="327"/>
      <c r="G68" s="327"/>
      <c r="H68" s="327"/>
      <c r="I68" s="327"/>
      <c r="J68" s="327"/>
      <c r="K68" s="327"/>
      <c r="L68" s="327"/>
      <c r="M68" s="327"/>
      <c r="N68" s="327"/>
      <c r="O68" s="327"/>
      <c r="P68" s="327"/>
      <c r="Q68" s="327"/>
      <c r="R68" s="327"/>
      <c r="S68" s="327"/>
      <c r="T68" s="327"/>
      <c r="U68" s="327"/>
      <c r="V68" s="327"/>
      <c r="W68" s="327"/>
      <c r="X68" s="327"/>
      <c r="Y68" s="327"/>
      <c r="Z68" s="327"/>
      <c r="AA68" s="327"/>
      <c r="AB68" s="360"/>
      <c r="AC68" s="361"/>
      <c r="AD68" s="361"/>
      <c r="AE68" s="361"/>
      <c r="AF68" s="361"/>
      <c r="AG68" s="371"/>
      <c r="AH68" s="360"/>
      <c r="AI68" s="361"/>
      <c r="AJ68" s="361"/>
      <c r="AK68" s="361"/>
      <c r="AL68" s="361"/>
      <c r="AM68" s="371"/>
      <c r="AN68" s="372"/>
      <c r="AO68" s="384"/>
      <c r="AP68" s="384"/>
      <c r="AQ68" s="384"/>
      <c r="AR68" s="384"/>
      <c r="AS68" s="385"/>
      <c r="AT68" s="360"/>
      <c r="AU68" s="361"/>
      <c r="AV68" s="361"/>
      <c r="AW68" s="361"/>
      <c r="AX68" s="361"/>
      <c r="AY68" s="371"/>
      <c r="AZ68" s="360"/>
      <c r="BA68" s="361"/>
      <c r="BB68" s="361"/>
      <c r="BC68" s="361"/>
      <c r="BD68" s="361"/>
      <c r="BE68" s="371"/>
      <c r="BF68" s="360"/>
      <c r="BG68" s="361"/>
      <c r="BH68" s="361"/>
      <c r="BI68" s="361"/>
      <c r="BJ68" s="361"/>
      <c r="BK68" s="371"/>
    </row>
    <row r="69" customHeight="1" spans="2:63">
      <c r="B69" s="325"/>
      <c r="C69" s="325"/>
      <c r="D69" s="327"/>
      <c r="E69" s="327"/>
      <c r="F69" s="327"/>
      <c r="G69" s="327"/>
      <c r="H69" s="327"/>
      <c r="I69" s="327"/>
      <c r="J69" s="327"/>
      <c r="K69" s="327"/>
      <c r="L69" s="327"/>
      <c r="M69" s="327"/>
      <c r="N69" s="327"/>
      <c r="O69" s="327"/>
      <c r="P69" s="327"/>
      <c r="Q69" s="327"/>
      <c r="R69" s="327"/>
      <c r="S69" s="327"/>
      <c r="T69" s="327"/>
      <c r="U69" s="327"/>
      <c r="V69" s="327"/>
      <c r="W69" s="327"/>
      <c r="X69" s="327"/>
      <c r="Y69" s="327"/>
      <c r="Z69" s="327"/>
      <c r="AA69" s="327"/>
      <c r="AB69" s="360"/>
      <c r="AC69" s="361"/>
      <c r="AD69" s="361"/>
      <c r="AE69" s="361"/>
      <c r="AF69" s="361"/>
      <c r="AG69" s="371"/>
      <c r="AH69" s="360"/>
      <c r="AI69" s="361"/>
      <c r="AJ69" s="361"/>
      <c r="AK69" s="361"/>
      <c r="AL69" s="361"/>
      <c r="AM69" s="371"/>
      <c r="AN69" s="372"/>
      <c r="AO69" s="384"/>
      <c r="AP69" s="384"/>
      <c r="AQ69" s="384"/>
      <c r="AR69" s="384"/>
      <c r="AS69" s="385"/>
      <c r="AT69" s="360"/>
      <c r="AU69" s="361"/>
      <c r="AV69" s="361"/>
      <c r="AW69" s="361"/>
      <c r="AX69" s="361"/>
      <c r="AY69" s="371"/>
      <c r="AZ69" s="360"/>
      <c r="BA69" s="361"/>
      <c r="BB69" s="361"/>
      <c r="BC69" s="361"/>
      <c r="BD69" s="361"/>
      <c r="BE69" s="371"/>
      <c r="BF69" s="360"/>
      <c r="BG69" s="361"/>
      <c r="BH69" s="361"/>
      <c r="BI69" s="361"/>
      <c r="BJ69" s="361"/>
      <c r="BK69" s="371"/>
    </row>
    <row r="70" customHeight="1" spans="2:63">
      <c r="B70" s="325"/>
      <c r="C70" s="325"/>
      <c r="D70" s="327"/>
      <c r="E70" s="327"/>
      <c r="F70" s="327"/>
      <c r="G70" s="327"/>
      <c r="H70" s="327"/>
      <c r="I70" s="327"/>
      <c r="J70" s="327"/>
      <c r="K70" s="327"/>
      <c r="L70" s="327"/>
      <c r="M70" s="327"/>
      <c r="N70" s="327"/>
      <c r="O70" s="327"/>
      <c r="P70" s="327"/>
      <c r="Q70" s="327"/>
      <c r="R70" s="327"/>
      <c r="S70" s="327"/>
      <c r="T70" s="327"/>
      <c r="U70" s="327"/>
      <c r="V70" s="327"/>
      <c r="W70" s="327"/>
      <c r="X70" s="327"/>
      <c r="Y70" s="327"/>
      <c r="Z70" s="327"/>
      <c r="AA70" s="327"/>
      <c r="AB70" s="360"/>
      <c r="AC70" s="361"/>
      <c r="AD70" s="361"/>
      <c r="AE70" s="361"/>
      <c r="AF70" s="361"/>
      <c r="AG70" s="371"/>
      <c r="AH70" s="360"/>
      <c r="AI70" s="361"/>
      <c r="AJ70" s="361"/>
      <c r="AK70" s="361"/>
      <c r="AL70" s="361"/>
      <c r="AM70" s="371"/>
      <c r="AN70" s="372"/>
      <c r="AO70" s="384"/>
      <c r="AP70" s="384"/>
      <c r="AQ70" s="384"/>
      <c r="AR70" s="384"/>
      <c r="AS70" s="385"/>
      <c r="AT70" s="360"/>
      <c r="AU70" s="361"/>
      <c r="AV70" s="361"/>
      <c r="AW70" s="361"/>
      <c r="AX70" s="361"/>
      <c r="AY70" s="371"/>
      <c r="AZ70" s="360"/>
      <c r="BA70" s="361"/>
      <c r="BB70" s="361"/>
      <c r="BC70" s="361"/>
      <c r="BD70" s="361"/>
      <c r="BE70" s="371"/>
      <c r="BF70" s="360"/>
      <c r="BG70" s="361"/>
      <c r="BH70" s="361"/>
      <c r="BI70" s="361"/>
      <c r="BJ70" s="361"/>
      <c r="BK70" s="371"/>
    </row>
    <row r="71" customHeight="1" spans="2:63">
      <c r="B71" s="325"/>
      <c r="C71" s="325"/>
      <c r="D71" s="327"/>
      <c r="E71" s="327"/>
      <c r="F71" s="327"/>
      <c r="G71" s="327"/>
      <c r="H71" s="327"/>
      <c r="I71" s="327"/>
      <c r="J71" s="327"/>
      <c r="K71" s="327"/>
      <c r="L71" s="327"/>
      <c r="M71" s="327"/>
      <c r="N71" s="327"/>
      <c r="O71" s="327"/>
      <c r="P71" s="327"/>
      <c r="Q71" s="327"/>
      <c r="R71" s="327"/>
      <c r="S71" s="327"/>
      <c r="T71" s="327"/>
      <c r="U71" s="327"/>
      <c r="V71" s="327"/>
      <c r="W71" s="327"/>
      <c r="X71" s="327"/>
      <c r="Y71" s="327"/>
      <c r="Z71" s="327"/>
      <c r="AA71" s="327"/>
      <c r="AB71" s="362"/>
      <c r="AC71" s="363"/>
      <c r="AD71" s="363"/>
      <c r="AE71" s="363"/>
      <c r="AF71" s="363"/>
      <c r="AG71" s="373"/>
      <c r="AH71" s="362"/>
      <c r="AI71" s="363"/>
      <c r="AJ71" s="363"/>
      <c r="AK71" s="363"/>
      <c r="AL71" s="363"/>
      <c r="AM71" s="373"/>
      <c r="AN71" s="374"/>
      <c r="AO71" s="386"/>
      <c r="AP71" s="386"/>
      <c r="AQ71" s="386"/>
      <c r="AR71" s="386"/>
      <c r="AS71" s="387"/>
      <c r="AT71" s="362"/>
      <c r="AU71" s="363"/>
      <c r="AV71" s="363"/>
      <c r="AW71" s="363"/>
      <c r="AX71" s="363"/>
      <c r="AY71" s="373"/>
      <c r="AZ71" s="362"/>
      <c r="BA71" s="363"/>
      <c r="BB71" s="363"/>
      <c r="BC71" s="363"/>
      <c r="BD71" s="363"/>
      <c r="BE71" s="373"/>
      <c r="BF71" s="362"/>
      <c r="BG71" s="363"/>
      <c r="BH71" s="363"/>
      <c r="BI71" s="363"/>
      <c r="BJ71" s="363"/>
      <c r="BK71" s="373"/>
    </row>
    <row r="72" customHeight="1" spans="2:63">
      <c r="B72" s="325" t="s">
        <v>591</v>
      </c>
      <c r="C72" s="325"/>
      <c r="D72" s="327" t="str">
        <f>_xlfn.DISPIMG("ID_6D3D586492474D7A9B9F780EAC4767A6",1)</f>
        <v>=DISPIMG("ID_6D3D586492474D7A9B9F780EAC4767A6",1)</v>
      </c>
      <c r="E72" s="327"/>
      <c r="F72" s="327"/>
      <c r="G72" s="327"/>
      <c r="H72" s="327"/>
      <c r="I72" s="327"/>
      <c r="J72" s="327" t="str">
        <f>_xlfn.DISPIMG("ID_1A8A627CB6464EE0BA1EEEF41E53FB26",1)</f>
        <v>=DISPIMG("ID_1A8A627CB6464EE0BA1EEEF41E53FB26",1)</v>
      </c>
      <c r="K72" s="327"/>
      <c r="L72" s="327"/>
      <c r="M72" s="327"/>
      <c r="N72" s="327"/>
      <c r="O72" s="327"/>
      <c r="P72" s="327" t="str">
        <f>_xlfn.DISPIMG("ID_066D5616D6D44194AF4D8301448F8319",1)</f>
        <v>=DISPIMG("ID_066D5616D6D44194AF4D8301448F8319",1)</v>
      </c>
      <c r="Q72" s="327"/>
      <c r="R72" s="327"/>
      <c r="S72" s="327"/>
      <c r="T72" s="327"/>
      <c r="U72" s="327"/>
      <c r="V72" s="327" t="str">
        <f>_xlfn.DISPIMG("ID_9E636CC2A0D843C79C1F1E5EE849B126",1)</f>
        <v>=DISPIMG("ID_9E636CC2A0D843C79C1F1E5EE849B126",1)</v>
      </c>
      <c r="W72" s="327"/>
      <c r="X72" s="327"/>
      <c r="Y72" s="327"/>
      <c r="Z72" s="327"/>
      <c r="AA72" s="327"/>
      <c r="AB72" s="360" t="str">
        <f>_xlfn.DISPIMG("ID_9E055808207140C0ABB9C9E4512567FD",1)</f>
        <v>=DISPIMG("ID_9E055808207140C0ABB9C9E4512567FD",1)</v>
      </c>
      <c r="AC72" s="361"/>
      <c r="AD72" s="361"/>
      <c r="AE72" s="361"/>
      <c r="AF72" s="361"/>
      <c r="AG72" s="371"/>
      <c r="AH72" s="360" t="str">
        <f>_xlfn.DISPIMG("ID_AE1049BFDD854957B9EB9AE208FF7D8D",1)</f>
        <v>=DISPIMG("ID_AE1049BFDD854957B9EB9AE208FF7D8D",1)</v>
      </c>
      <c r="AI72" s="361"/>
      <c r="AJ72" s="361"/>
      <c r="AK72" s="361"/>
      <c r="AL72" s="361"/>
      <c r="AM72" s="371"/>
      <c r="AN72" s="372"/>
      <c r="AO72" s="384"/>
      <c r="AP72" s="384"/>
      <c r="AQ72" s="384"/>
      <c r="AR72" s="384"/>
      <c r="AS72" s="385"/>
      <c r="AT72" s="360"/>
      <c r="AU72" s="361"/>
      <c r="AV72" s="361"/>
      <c r="AW72" s="361"/>
      <c r="AX72" s="361"/>
      <c r="AY72" s="371"/>
      <c r="AZ72" s="360" t="str">
        <f>_xlfn.DISPIMG("ID_527D5A979A4F48C2B86306B30238CBA6",1)</f>
        <v>=DISPIMG("ID_527D5A979A4F48C2B86306B30238CBA6",1)</v>
      </c>
      <c r="BA72" s="361"/>
      <c r="BB72" s="361"/>
      <c r="BC72" s="361"/>
      <c r="BD72" s="361"/>
      <c r="BE72" s="371"/>
      <c r="BF72" s="360" t="str">
        <f>_xlfn.DISPIMG("ID_6B91864C4F0E4C7989EA6A3B9DDE0A1E",1)</f>
        <v>=DISPIMG("ID_6B91864C4F0E4C7989EA6A3B9DDE0A1E",1)</v>
      </c>
      <c r="BG72" s="361"/>
      <c r="BH72" s="361"/>
      <c r="BI72" s="361"/>
      <c r="BJ72" s="361"/>
      <c r="BK72" s="371"/>
    </row>
    <row r="73" customHeight="1" spans="2:63">
      <c r="B73" s="325"/>
      <c r="C73" s="325"/>
      <c r="D73" s="327"/>
      <c r="E73" s="327"/>
      <c r="F73" s="327"/>
      <c r="G73" s="327"/>
      <c r="H73" s="327"/>
      <c r="I73" s="327"/>
      <c r="J73" s="327"/>
      <c r="K73" s="327"/>
      <c r="L73" s="327"/>
      <c r="M73" s="327"/>
      <c r="N73" s="327"/>
      <c r="O73" s="327"/>
      <c r="P73" s="327"/>
      <c r="Q73" s="327"/>
      <c r="R73" s="327"/>
      <c r="S73" s="327"/>
      <c r="T73" s="327"/>
      <c r="U73" s="327"/>
      <c r="V73" s="327"/>
      <c r="W73" s="327"/>
      <c r="X73" s="327"/>
      <c r="Y73" s="327"/>
      <c r="Z73" s="327"/>
      <c r="AA73" s="327"/>
      <c r="AB73" s="360"/>
      <c r="AC73" s="361"/>
      <c r="AD73" s="361"/>
      <c r="AE73" s="361"/>
      <c r="AF73" s="361"/>
      <c r="AG73" s="371"/>
      <c r="AH73" s="360"/>
      <c r="AI73" s="361"/>
      <c r="AJ73" s="361"/>
      <c r="AK73" s="361"/>
      <c r="AL73" s="361"/>
      <c r="AM73" s="371"/>
      <c r="AN73" s="372"/>
      <c r="AO73" s="384"/>
      <c r="AP73" s="384"/>
      <c r="AQ73" s="384"/>
      <c r="AR73" s="384"/>
      <c r="AS73" s="385"/>
      <c r="AT73" s="360"/>
      <c r="AU73" s="361"/>
      <c r="AV73" s="361"/>
      <c r="AW73" s="361"/>
      <c r="AX73" s="361"/>
      <c r="AY73" s="371"/>
      <c r="AZ73" s="360"/>
      <c r="BA73" s="361"/>
      <c r="BB73" s="361"/>
      <c r="BC73" s="361"/>
      <c r="BD73" s="361"/>
      <c r="BE73" s="371"/>
      <c r="BF73" s="360"/>
      <c r="BG73" s="361"/>
      <c r="BH73" s="361"/>
      <c r="BI73" s="361"/>
      <c r="BJ73" s="361"/>
      <c r="BK73" s="371"/>
    </row>
    <row r="74" customHeight="1" spans="2:63">
      <c r="B74" s="325"/>
      <c r="C74" s="325"/>
      <c r="D74" s="327"/>
      <c r="E74" s="327"/>
      <c r="F74" s="327"/>
      <c r="G74" s="327"/>
      <c r="H74" s="327"/>
      <c r="I74" s="327"/>
      <c r="J74" s="327"/>
      <c r="K74" s="327"/>
      <c r="L74" s="327"/>
      <c r="M74" s="327"/>
      <c r="N74" s="327"/>
      <c r="O74" s="327"/>
      <c r="P74" s="327"/>
      <c r="Q74" s="327"/>
      <c r="R74" s="327"/>
      <c r="S74" s="327"/>
      <c r="T74" s="327"/>
      <c r="U74" s="327"/>
      <c r="V74" s="327"/>
      <c r="W74" s="327"/>
      <c r="X74" s="327"/>
      <c r="Y74" s="327"/>
      <c r="Z74" s="327"/>
      <c r="AA74" s="327"/>
      <c r="AB74" s="360"/>
      <c r="AC74" s="361"/>
      <c r="AD74" s="361"/>
      <c r="AE74" s="361"/>
      <c r="AF74" s="361"/>
      <c r="AG74" s="371"/>
      <c r="AH74" s="360"/>
      <c r="AI74" s="361"/>
      <c r="AJ74" s="361"/>
      <c r="AK74" s="361"/>
      <c r="AL74" s="361"/>
      <c r="AM74" s="371"/>
      <c r="AN74" s="372"/>
      <c r="AO74" s="384"/>
      <c r="AP74" s="384"/>
      <c r="AQ74" s="384"/>
      <c r="AR74" s="384"/>
      <c r="AS74" s="385"/>
      <c r="AT74" s="360"/>
      <c r="AU74" s="361"/>
      <c r="AV74" s="361"/>
      <c r="AW74" s="361"/>
      <c r="AX74" s="361"/>
      <c r="AY74" s="371"/>
      <c r="AZ74" s="360"/>
      <c r="BA74" s="361"/>
      <c r="BB74" s="361"/>
      <c r="BC74" s="361"/>
      <c r="BD74" s="361"/>
      <c r="BE74" s="371"/>
      <c r="BF74" s="360"/>
      <c r="BG74" s="361"/>
      <c r="BH74" s="361"/>
      <c r="BI74" s="361"/>
      <c r="BJ74" s="361"/>
      <c r="BK74" s="371"/>
    </row>
    <row r="75" customHeight="1" spans="2:63">
      <c r="B75" s="325"/>
      <c r="C75" s="325"/>
      <c r="D75" s="327"/>
      <c r="E75" s="327"/>
      <c r="F75" s="327"/>
      <c r="G75" s="327"/>
      <c r="H75" s="327"/>
      <c r="I75" s="327"/>
      <c r="J75" s="327"/>
      <c r="K75" s="327"/>
      <c r="L75" s="327"/>
      <c r="M75" s="327"/>
      <c r="N75" s="327"/>
      <c r="O75" s="327"/>
      <c r="P75" s="327"/>
      <c r="Q75" s="327"/>
      <c r="R75" s="327"/>
      <c r="S75" s="327"/>
      <c r="T75" s="327"/>
      <c r="U75" s="327"/>
      <c r="V75" s="327"/>
      <c r="W75" s="327"/>
      <c r="X75" s="327"/>
      <c r="Y75" s="327"/>
      <c r="Z75" s="327"/>
      <c r="AA75" s="327"/>
      <c r="AB75" s="360"/>
      <c r="AC75" s="361"/>
      <c r="AD75" s="361"/>
      <c r="AE75" s="361"/>
      <c r="AF75" s="361"/>
      <c r="AG75" s="371"/>
      <c r="AH75" s="360"/>
      <c r="AI75" s="361"/>
      <c r="AJ75" s="361"/>
      <c r="AK75" s="361"/>
      <c r="AL75" s="361"/>
      <c r="AM75" s="371"/>
      <c r="AN75" s="372"/>
      <c r="AO75" s="384"/>
      <c r="AP75" s="384"/>
      <c r="AQ75" s="384"/>
      <c r="AR75" s="384"/>
      <c r="AS75" s="385"/>
      <c r="AT75" s="360"/>
      <c r="AU75" s="361"/>
      <c r="AV75" s="361"/>
      <c r="AW75" s="361"/>
      <c r="AX75" s="361"/>
      <c r="AY75" s="371"/>
      <c r="AZ75" s="360"/>
      <c r="BA75" s="361"/>
      <c r="BB75" s="361"/>
      <c r="BC75" s="361"/>
      <c r="BD75" s="361"/>
      <c r="BE75" s="371"/>
      <c r="BF75" s="360"/>
      <c r="BG75" s="361"/>
      <c r="BH75" s="361"/>
      <c r="BI75" s="361"/>
      <c r="BJ75" s="361"/>
      <c r="BK75" s="371"/>
    </row>
    <row r="76" customHeight="1" spans="2:63">
      <c r="B76" s="325"/>
      <c r="C76" s="325"/>
      <c r="D76" s="327"/>
      <c r="E76" s="327"/>
      <c r="F76" s="327"/>
      <c r="G76" s="327"/>
      <c r="H76" s="327"/>
      <c r="I76" s="327"/>
      <c r="J76" s="327"/>
      <c r="K76" s="327"/>
      <c r="L76" s="327"/>
      <c r="M76" s="327"/>
      <c r="N76" s="327"/>
      <c r="O76" s="327"/>
      <c r="P76" s="327"/>
      <c r="Q76" s="327"/>
      <c r="R76" s="327"/>
      <c r="S76" s="327"/>
      <c r="T76" s="327"/>
      <c r="U76" s="327"/>
      <c r="V76" s="327"/>
      <c r="W76" s="327"/>
      <c r="X76" s="327"/>
      <c r="Y76" s="327"/>
      <c r="Z76" s="327"/>
      <c r="AA76" s="327"/>
      <c r="AB76" s="360"/>
      <c r="AC76" s="361"/>
      <c r="AD76" s="361"/>
      <c r="AE76" s="361"/>
      <c r="AF76" s="361"/>
      <c r="AG76" s="371"/>
      <c r="AH76" s="360"/>
      <c r="AI76" s="361"/>
      <c r="AJ76" s="361"/>
      <c r="AK76" s="361"/>
      <c r="AL76" s="361"/>
      <c r="AM76" s="371"/>
      <c r="AN76" s="372"/>
      <c r="AO76" s="384"/>
      <c r="AP76" s="384"/>
      <c r="AQ76" s="384"/>
      <c r="AR76" s="384"/>
      <c r="AS76" s="385"/>
      <c r="AT76" s="360"/>
      <c r="AU76" s="361"/>
      <c r="AV76" s="361"/>
      <c r="AW76" s="361"/>
      <c r="AX76" s="361"/>
      <c r="AY76" s="371"/>
      <c r="AZ76" s="360"/>
      <c r="BA76" s="361"/>
      <c r="BB76" s="361"/>
      <c r="BC76" s="361"/>
      <c r="BD76" s="361"/>
      <c r="BE76" s="371"/>
      <c r="BF76" s="360"/>
      <c r="BG76" s="361"/>
      <c r="BH76" s="361"/>
      <c r="BI76" s="361"/>
      <c r="BJ76" s="361"/>
      <c r="BK76" s="371"/>
    </row>
    <row r="77" customHeight="1" spans="2:63">
      <c r="B77" s="325"/>
      <c r="C77" s="325"/>
      <c r="D77" s="327"/>
      <c r="E77" s="327"/>
      <c r="F77" s="327"/>
      <c r="G77" s="327"/>
      <c r="H77" s="327"/>
      <c r="I77" s="327"/>
      <c r="J77" s="327"/>
      <c r="K77" s="327"/>
      <c r="L77" s="327"/>
      <c r="M77" s="327"/>
      <c r="N77" s="327"/>
      <c r="O77" s="327"/>
      <c r="P77" s="327"/>
      <c r="Q77" s="327"/>
      <c r="R77" s="327"/>
      <c r="S77" s="327"/>
      <c r="T77" s="327"/>
      <c r="U77" s="327"/>
      <c r="V77" s="327"/>
      <c r="W77" s="327"/>
      <c r="X77" s="327"/>
      <c r="Y77" s="327"/>
      <c r="Z77" s="327"/>
      <c r="AA77" s="327"/>
      <c r="AB77" s="360"/>
      <c r="AC77" s="361"/>
      <c r="AD77" s="361"/>
      <c r="AE77" s="361"/>
      <c r="AF77" s="361"/>
      <c r="AG77" s="371"/>
      <c r="AH77" s="360"/>
      <c r="AI77" s="361"/>
      <c r="AJ77" s="361"/>
      <c r="AK77" s="361"/>
      <c r="AL77" s="361"/>
      <c r="AM77" s="371"/>
      <c r="AN77" s="372"/>
      <c r="AO77" s="384"/>
      <c r="AP77" s="384"/>
      <c r="AQ77" s="384"/>
      <c r="AR77" s="384"/>
      <c r="AS77" s="385"/>
      <c r="AT77" s="360"/>
      <c r="AU77" s="361"/>
      <c r="AV77" s="361"/>
      <c r="AW77" s="361"/>
      <c r="AX77" s="361"/>
      <c r="AY77" s="371"/>
      <c r="AZ77" s="360"/>
      <c r="BA77" s="361"/>
      <c r="BB77" s="361"/>
      <c r="BC77" s="361"/>
      <c r="BD77" s="361"/>
      <c r="BE77" s="371"/>
      <c r="BF77" s="360"/>
      <c r="BG77" s="361"/>
      <c r="BH77" s="361"/>
      <c r="BI77" s="361"/>
      <c r="BJ77" s="361"/>
      <c r="BK77" s="371"/>
    </row>
    <row r="78" customHeight="1" spans="2:63">
      <c r="B78" s="325"/>
      <c r="C78" s="325"/>
      <c r="D78" s="327"/>
      <c r="E78" s="327"/>
      <c r="F78" s="327"/>
      <c r="G78" s="327"/>
      <c r="H78" s="327"/>
      <c r="I78" s="327"/>
      <c r="J78" s="327"/>
      <c r="K78" s="327"/>
      <c r="L78" s="327"/>
      <c r="M78" s="327"/>
      <c r="N78" s="327"/>
      <c r="O78" s="327"/>
      <c r="P78" s="327"/>
      <c r="Q78" s="327"/>
      <c r="R78" s="327"/>
      <c r="S78" s="327"/>
      <c r="T78" s="327"/>
      <c r="U78" s="327"/>
      <c r="V78" s="327"/>
      <c r="W78" s="327"/>
      <c r="X78" s="327"/>
      <c r="Y78" s="327"/>
      <c r="Z78" s="327"/>
      <c r="AA78" s="327"/>
      <c r="AB78" s="360"/>
      <c r="AC78" s="361"/>
      <c r="AD78" s="361"/>
      <c r="AE78" s="361"/>
      <c r="AF78" s="361"/>
      <c r="AG78" s="371"/>
      <c r="AH78" s="360"/>
      <c r="AI78" s="361"/>
      <c r="AJ78" s="361"/>
      <c r="AK78" s="361"/>
      <c r="AL78" s="361"/>
      <c r="AM78" s="371"/>
      <c r="AN78" s="372"/>
      <c r="AO78" s="384"/>
      <c r="AP78" s="384"/>
      <c r="AQ78" s="384"/>
      <c r="AR78" s="384"/>
      <c r="AS78" s="385"/>
      <c r="AT78" s="360"/>
      <c r="AU78" s="361"/>
      <c r="AV78" s="361"/>
      <c r="AW78" s="361"/>
      <c r="AX78" s="361"/>
      <c r="AY78" s="371"/>
      <c r="AZ78" s="360"/>
      <c r="BA78" s="361"/>
      <c r="BB78" s="361"/>
      <c r="BC78" s="361"/>
      <c r="BD78" s="361"/>
      <c r="BE78" s="371"/>
      <c r="BF78" s="360"/>
      <c r="BG78" s="361"/>
      <c r="BH78" s="361"/>
      <c r="BI78" s="361"/>
      <c r="BJ78" s="361"/>
      <c r="BK78" s="371"/>
    </row>
    <row r="79" customHeight="1" spans="2:63">
      <c r="B79" s="325"/>
      <c r="C79" s="325"/>
      <c r="D79" s="327"/>
      <c r="E79" s="327"/>
      <c r="F79" s="327"/>
      <c r="G79" s="327"/>
      <c r="H79" s="327"/>
      <c r="I79" s="327"/>
      <c r="J79" s="327"/>
      <c r="K79" s="327"/>
      <c r="L79" s="327"/>
      <c r="M79" s="327"/>
      <c r="N79" s="327"/>
      <c r="O79" s="327"/>
      <c r="P79" s="327"/>
      <c r="Q79" s="327"/>
      <c r="R79" s="327"/>
      <c r="S79" s="327"/>
      <c r="T79" s="327"/>
      <c r="U79" s="327"/>
      <c r="V79" s="327"/>
      <c r="W79" s="327"/>
      <c r="X79" s="327"/>
      <c r="Y79" s="327"/>
      <c r="Z79" s="327"/>
      <c r="AA79" s="327"/>
      <c r="AB79" s="362"/>
      <c r="AC79" s="363"/>
      <c r="AD79" s="363"/>
      <c r="AE79" s="363"/>
      <c r="AF79" s="363"/>
      <c r="AG79" s="373"/>
      <c r="AH79" s="362"/>
      <c r="AI79" s="363"/>
      <c r="AJ79" s="363"/>
      <c r="AK79" s="363"/>
      <c r="AL79" s="363"/>
      <c r="AM79" s="373"/>
      <c r="AN79" s="374"/>
      <c r="AO79" s="386"/>
      <c r="AP79" s="386"/>
      <c r="AQ79" s="386"/>
      <c r="AR79" s="386"/>
      <c r="AS79" s="387"/>
      <c r="AT79" s="362"/>
      <c r="AU79" s="363"/>
      <c r="AV79" s="363"/>
      <c r="AW79" s="363"/>
      <c r="AX79" s="363"/>
      <c r="AY79" s="373"/>
      <c r="AZ79" s="362"/>
      <c r="BA79" s="363"/>
      <c r="BB79" s="363"/>
      <c r="BC79" s="363"/>
      <c r="BD79" s="363"/>
      <c r="BE79" s="373"/>
      <c r="BF79" s="362"/>
      <c r="BG79" s="363"/>
      <c r="BH79" s="363"/>
      <c r="BI79" s="363"/>
      <c r="BJ79" s="363"/>
      <c r="BK79" s="373"/>
    </row>
    <row r="80" customHeight="1" spans="2:63">
      <c r="B80" s="325" t="s">
        <v>592</v>
      </c>
      <c r="C80" s="325"/>
      <c r="D80" s="327" t="str">
        <f>_xlfn.DISPIMG("ID_839E73D9AAE04F19B88BD8F2500974C5",1)</f>
        <v>=DISPIMG("ID_839E73D9AAE04F19B88BD8F2500974C5",1)</v>
      </c>
      <c r="E80" s="327"/>
      <c r="F80" s="327"/>
      <c r="G80" s="327"/>
      <c r="H80" s="327"/>
      <c r="I80" s="327"/>
      <c r="J80" s="327" t="str">
        <f>_xlfn.DISPIMG("ID_3E3B73F063BE446EA0299D6CAAA14408",1)</f>
        <v>=DISPIMG("ID_3E3B73F063BE446EA0299D6CAAA14408",1)</v>
      </c>
      <c r="K80" s="327"/>
      <c r="L80" s="327"/>
      <c r="M80" s="327"/>
      <c r="N80" s="327"/>
      <c r="O80" s="327"/>
      <c r="P80" s="327" t="str">
        <f>_xlfn.DISPIMG("ID_AF1E6370EC1843C8826A8883AF59F813",1)</f>
        <v>=DISPIMG("ID_AF1E6370EC1843C8826A8883AF59F813",1)</v>
      </c>
      <c r="Q80" s="327"/>
      <c r="R80" s="327"/>
      <c r="S80" s="327"/>
      <c r="T80" s="327"/>
      <c r="U80" s="327"/>
      <c r="V80" s="327" t="str">
        <f>_xlfn.DISPIMG("ID_A16B3CB48BAE45F988D1C6623FB83EC1",1)</f>
        <v>=DISPIMG("ID_A16B3CB48BAE45F988D1C6623FB83EC1",1)</v>
      </c>
      <c r="W80" s="327"/>
      <c r="X80" s="327"/>
      <c r="Y80" s="327"/>
      <c r="Z80" s="327"/>
      <c r="AA80" s="327"/>
      <c r="AB80" s="360" t="str">
        <f>_xlfn.DISPIMG("ID_DBCF529C70B3455085B2EB0219034667",1)</f>
        <v>=DISPIMG("ID_DBCF529C70B3455085B2EB0219034667",1)</v>
      </c>
      <c r="AC80" s="361"/>
      <c r="AD80" s="361"/>
      <c r="AE80" s="361"/>
      <c r="AF80" s="361"/>
      <c r="AG80" s="371"/>
      <c r="AH80" s="360" t="str">
        <f>_xlfn.DISPIMG("ID_616DB5F64539402BB01BECE7CA6F6E35",1)</f>
        <v>=DISPIMG("ID_616DB5F64539402BB01BECE7CA6F6E35",1)</v>
      </c>
      <c r="AI80" s="361"/>
      <c r="AJ80" s="361"/>
      <c r="AK80" s="361"/>
      <c r="AL80" s="361"/>
      <c r="AM80" s="371"/>
      <c r="AN80" s="372"/>
      <c r="AO80" s="384"/>
      <c r="AP80" s="384"/>
      <c r="AQ80" s="384"/>
      <c r="AR80" s="384"/>
      <c r="AS80" s="385"/>
      <c r="AT80" s="360"/>
      <c r="AU80" s="361"/>
      <c r="AV80" s="361"/>
      <c r="AW80" s="361"/>
      <c r="AX80" s="361"/>
      <c r="AY80" s="371"/>
      <c r="AZ80" s="360" t="str">
        <f>_xlfn.DISPIMG("ID_8BBA9BF06CDD4B328D7379515D29BB44",1)</f>
        <v>=DISPIMG("ID_8BBA9BF06CDD4B328D7379515D29BB44",1)</v>
      </c>
      <c r="BA80" s="361"/>
      <c r="BB80" s="361"/>
      <c r="BC80" s="361"/>
      <c r="BD80" s="361"/>
      <c r="BE80" s="371"/>
      <c r="BF80" s="360" t="str">
        <f>_xlfn.DISPIMG("ID_97D750D7183640CD97BFFDC65F26758B",1)</f>
        <v>=DISPIMG("ID_97D750D7183640CD97BFFDC65F26758B",1)</v>
      </c>
      <c r="BG80" s="361"/>
      <c r="BH80" s="361"/>
      <c r="BI80" s="361"/>
      <c r="BJ80" s="361"/>
      <c r="BK80" s="371"/>
    </row>
    <row r="81" customHeight="1" spans="2:63">
      <c r="B81" s="325"/>
      <c r="C81" s="325"/>
      <c r="D81" s="327"/>
      <c r="E81" s="327"/>
      <c r="F81" s="327"/>
      <c r="G81" s="327"/>
      <c r="H81" s="327"/>
      <c r="I81" s="327"/>
      <c r="J81" s="327"/>
      <c r="K81" s="327"/>
      <c r="L81" s="327"/>
      <c r="M81" s="327"/>
      <c r="N81" s="327"/>
      <c r="O81" s="327"/>
      <c r="P81" s="327"/>
      <c r="Q81" s="327"/>
      <c r="R81" s="327"/>
      <c r="S81" s="327"/>
      <c r="T81" s="327"/>
      <c r="U81" s="327"/>
      <c r="V81" s="327"/>
      <c r="W81" s="327"/>
      <c r="X81" s="327"/>
      <c r="Y81" s="327"/>
      <c r="Z81" s="327"/>
      <c r="AA81" s="327"/>
      <c r="AB81" s="360"/>
      <c r="AC81" s="361"/>
      <c r="AD81" s="361"/>
      <c r="AE81" s="361"/>
      <c r="AF81" s="361"/>
      <c r="AG81" s="371"/>
      <c r="AH81" s="360"/>
      <c r="AI81" s="361"/>
      <c r="AJ81" s="361"/>
      <c r="AK81" s="361"/>
      <c r="AL81" s="361"/>
      <c r="AM81" s="371"/>
      <c r="AN81" s="372"/>
      <c r="AO81" s="384"/>
      <c r="AP81" s="384"/>
      <c r="AQ81" s="384"/>
      <c r="AR81" s="384"/>
      <c r="AS81" s="385"/>
      <c r="AT81" s="360"/>
      <c r="AU81" s="361"/>
      <c r="AV81" s="361"/>
      <c r="AW81" s="361"/>
      <c r="AX81" s="361"/>
      <c r="AY81" s="371"/>
      <c r="AZ81" s="360"/>
      <c r="BA81" s="361"/>
      <c r="BB81" s="361"/>
      <c r="BC81" s="361"/>
      <c r="BD81" s="361"/>
      <c r="BE81" s="371"/>
      <c r="BF81" s="360"/>
      <c r="BG81" s="361"/>
      <c r="BH81" s="361"/>
      <c r="BI81" s="361"/>
      <c r="BJ81" s="361"/>
      <c r="BK81" s="371"/>
    </row>
    <row r="82" customHeight="1" spans="2:63">
      <c r="B82" s="325"/>
      <c r="C82" s="325"/>
      <c r="D82" s="327"/>
      <c r="E82" s="327"/>
      <c r="F82" s="327"/>
      <c r="G82" s="327"/>
      <c r="H82" s="327"/>
      <c r="I82" s="327"/>
      <c r="J82" s="327"/>
      <c r="K82" s="327"/>
      <c r="L82" s="327"/>
      <c r="M82" s="327"/>
      <c r="N82" s="327"/>
      <c r="O82" s="327"/>
      <c r="P82" s="327"/>
      <c r="Q82" s="327"/>
      <c r="R82" s="327"/>
      <c r="S82" s="327"/>
      <c r="T82" s="327"/>
      <c r="U82" s="327"/>
      <c r="V82" s="327"/>
      <c r="W82" s="327"/>
      <c r="X82" s="327"/>
      <c r="Y82" s="327"/>
      <c r="Z82" s="327"/>
      <c r="AA82" s="327"/>
      <c r="AB82" s="360"/>
      <c r="AC82" s="361"/>
      <c r="AD82" s="361"/>
      <c r="AE82" s="361"/>
      <c r="AF82" s="361"/>
      <c r="AG82" s="371"/>
      <c r="AH82" s="360"/>
      <c r="AI82" s="361"/>
      <c r="AJ82" s="361"/>
      <c r="AK82" s="361"/>
      <c r="AL82" s="361"/>
      <c r="AM82" s="371"/>
      <c r="AN82" s="372"/>
      <c r="AO82" s="384"/>
      <c r="AP82" s="384"/>
      <c r="AQ82" s="384"/>
      <c r="AR82" s="384"/>
      <c r="AS82" s="385"/>
      <c r="AT82" s="360"/>
      <c r="AU82" s="361"/>
      <c r="AV82" s="361"/>
      <c r="AW82" s="361"/>
      <c r="AX82" s="361"/>
      <c r="AY82" s="371"/>
      <c r="AZ82" s="360"/>
      <c r="BA82" s="361"/>
      <c r="BB82" s="361"/>
      <c r="BC82" s="361"/>
      <c r="BD82" s="361"/>
      <c r="BE82" s="371"/>
      <c r="BF82" s="360"/>
      <c r="BG82" s="361"/>
      <c r="BH82" s="361"/>
      <c r="BI82" s="361"/>
      <c r="BJ82" s="361"/>
      <c r="BK82" s="371"/>
    </row>
    <row r="83" customHeight="1" spans="2:63">
      <c r="B83" s="325"/>
      <c r="C83" s="325"/>
      <c r="D83" s="327"/>
      <c r="E83" s="327"/>
      <c r="F83" s="327"/>
      <c r="G83" s="327"/>
      <c r="H83" s="327"/>
      <c r="I83" s="327"/>
      <c r="J83" s="327"/>
      <c r="K83" s="327"/>
      <c r="L83" s="327"/>
      <c r="M83" s="327"/>
      <c r="N83" s="327"/>
      <c r="O83" s="327"/>
      <c r="P83" s="327"/>
      <c r="Q83" s="327"/>
      <c r="R83" s="327"/>
      <c r="S83" s="327"/>
      <c r="T83" s="327"/>
      <c r="U83" s="327"/>
      <c r="V83" s="327"/>
      <c r="W83" s="327"/>
      <c r="X83" s="327"/>
      <c r="Y83" s="327"/>
      <c r="Z83" s="327"/>
      <c r="AA83" s="327"/>
      <c r="AB83" s="360"/>
      <c r="AC83" s="361"/>
      <c r="AD83" s="361"/>
      <c r="AE83" s="361"/>
      <c r="AF83" s="361"/>
      <c r="AG83" s="371"/>
      <c r="AH83" s="360"/>
      <c r="AI83" s="361"/>
      <c r="AJ83" s="361"/>
      <c r="AK83" s="361"/>
      <c r="AL83" s="361"/>
      <c r="AM83" s="371"/>
      <c r="AN83" s="372"/>
      <c r="AO83" s="384"/>
      <c r="AP83" s="384"/>
      <c r="AQ83" s="384"/>
      <c r="AR83" s="384"/>
      <c r="AS83" s="385"/>
      <c r="AT83" s="360"/>
      <c r="AU83" s="361"/>
      <c r="AV83" s="361"/>
      <c r="AW83" s="361"/>
      <c r="AX83" s="361"/>
      <c r="AY83" s="371"/>
      <c r="AZ83" s="360"/>
      <c r="BA83" s="361"/>
      <c r="BB83" s="361"/>
      <c r="BC83" s="361"/>
      <c r="BD83" s="361"/>
      <c r="BE83" s="371"/>
      <c r="BF83" s="360"/>
      <c r="BG83" s="361"/>
      <c r="BH83" s="361"/>
      <c r="BI83" s="361"/>
      <c r="BJ83" s="361"/>
      <c r="BK83" s="371"/>
    </row>
    <row r="84" customHeight="1" spans="2:63">
      <c r="B84" s="325"/>
      <c r="C84" s="325"/>
      <c r="D84" s="327"/>
      <c r="E84" s="327"/>
      <c r="F84" s="327"/>
      <c r="G84" s="327"/>
      <c r="H84" s="327"/>
      <c r="I84" s="327"/>
      <c r="J84" s="327"/>
      <c r="K84" s="327"/>
      <c r="L84" s="327"/>
      <c r="M84" s="327"/>
      <c r="N84" s="327"/>
      <c r="O84" s="327"/>
      <c r="P84" s="327"/>
      <c r="Q84" s="327"/>
      <c r="R84" s="327"/>
      <c r="S84" s="327"/>
      <c r="T84" s="327"/>
      <c r="U84" s="327"/>
      <c r="V84" s="327"/>
      <c r="W84" s="327"/>
      <c r="X84" s="327"/>
      <c r="Y84" s="327"/>
      <c r="Z84" s="327"/>
      <c r="AA84" s="327"/>
      <c r="AB84" s="360"/>
      <c r="AC84" s="361"/>
      <c r="AD84" s="361"/>
      <c r="AE84" s="361"/>
      <c r="AF84" s="361"/>
      <c r="AG84" s="371"/>
      <c r="AH84" s="360"/>
      <c r="AI84" s="361"/>
      <c r="AJ84" s="361"/>
      <c r="AK84" s="361"/>
      <c r="AL84" s="361"/>
      <c r="AM84" s="371"/>
      <c r="AN84" s="372"/>
      <c r="AO84" s="384"/>
      <c r="AP84" s="384"/>
      <c r="AQ84" s="384"/>
      <c r="AR84" s="384"/>
      <c r="AS84" s="385"/>
      <c r="AT84" s="360"/>
      <c r="AU84" s="361"/>
      <c r="AV84" s="361"/>
      <c r="AW84" s="361"/>
      <c r="AX84" s="361"/>
      <c r="AY84" s="371"/>
      <c r="AZ84" s="360"/>
      <c r="BA84" s="361"/>
      <c r="BB84" s="361"/>
      <c r="BC84" s="361"/>
      <c r="BD84" s="361"/>
      <c r="BE84" s="371"/>
      <c r="BF84" s="360"/>
      <c r="BG84" s="361"/>
      <c r="BH84" s="361"/>
      <c r="BI84" s="361"/>
      <c r="BJ84" s="361"/>
      <c r="BK84" s="371"/>
    </row>
    <row r="85" customHeight="1" spans="2:63">
      <c r="B85" s="325"/>
      <c r="C85" s="325"/>
      <c r="D85" s="327"/>
      <c r="E85" s="327"/>
      <c r="F85" s="327"/>
      <c r="G85" s="327"/>
      <c r="H85" s="327"/>
      <c r="I85" s="327"/>
      <c r="J85" s="327"/>
      <c r="K85" s="327"/>
      <c r="L85" s="327"/>
      <c r="M85" s="327"/>
      <c r="N85" s="327"/>
      <c r="O85" s="327"/>
      <c r="P85" s="327"/>
      <c r="Q85" s="327"/>
      <c r="R85" s="327"/>
      <c r="S85" s="327"/>
      <c r="T85" s="327"/>
      <c r="U85" s="327"/>
      <c r="V85" s="327"/>
      <c r="W85" s="327"/>
      <c r="X85" s="327"/>
      <c r="Y85" s="327"/>
      <c r="Z85" s="327"/>
      <c r="AA85" s="327"/>
      <c r="AB85" s="360"/>
      <c r="AC85" s="361"/>
      <c r="AD85" s="361"/>
      <c r="AE85" s="361"/>
      <c r="AF85" s="361"/>
      <c r="AG85" s="371"/>
      <c r="AH85" s="360"/>
      <c r="AI85" s="361"/>
      <c r="AJ85" s="361"/>
      <c r="AK85" s="361"/>
      <c r="AL85" s="361"/>
      <c r="AM85" s="371"/>
      <c r="AN85" s="372"/>
      <c r="AO85" s="384"/>
      <c r="AP85" s="384"/>
      <c r="AQ85" s="384"/>
      <c r="AR85" s="384"/>
      <c r="AS85" s="385"/>
      <c r="AT85" s="360"/>
      <c r="AU85" s="361"/>
      <c r="AV85" s="361"/>
      <c r="AW85" s="361"/>
      <c r="AX85" s="361"/>
      <c r="AY85" s="371"/>
      <c r="AZ85" s="360"/>
      <c r="BA85" s="361"/>
      <c r="BB85" s="361"/>
      <c r="BC85" s="361"/>
      <c r="BD85" s="361"/>
      <c r="BE85" s="371"/>
      <c r="BF85" s="360"/>
      <c r="BG85" s="361"/>
      <c r="BH85" s="361"/>
      <c r="BI85" s="361"/>
      <c r="BJ85" s="361"/>
      <c r="BK85" s="371"/>
    </row>
    <row r="86" customHeight="1" spans="2:63">
      <c r="B86" s="325"/>
      <c r="C86" s="325"/>
      <c r="D86" s="327"/>
      <c r="E86" s="327"/>
      <c r="F86" s="327"/>
      <c r="G86" s="327"/>
      <c r="H86" s="327"/>
      <c r="I86" s="327"/>
      <c r="J86" s="327"/>
      <c r="K86" s="327"/>
      <c r="L86" s="327"/>
      <c r="M86" s="327"/>
      <c r="N86" s="327"/>
      <c r="O86" s="327"/>
      <c r="P86" s="327"/>
      <c r="Q86" s="327"/>
      <c r="R86" s="327"/>
      <c r="S86" s="327"/>
      <c r="T86" s="327"/>
      <c r="U86" s="327"/>
      <c r="V86" s="327"/>
      <c r="W86" s="327"/>
      <c r="X86" s="327"/>
      <c r="Y86" s="327"/>
      <c r="Z86" s="327"/>
      <c r="AA86" s="327"/>
      <c r="AB86" s="360"/>
      <c r="AC86" s="361"/>
      <c r="AD86" s="361"/>
      <c r="AE86" s="361"/>
      <c r="AF86" s="361"/>
      <c r="AG86" s="371"/>
      <c r="AH86" s="360"/>
      <c r="AI86" s="361"/>
      <c r="AJ86" s="361"/>
      <c r="AK86" s="361"/>
      <c r="AL86" s="361"/>
      <c r="AM86" s="371"/>
      <c r="AN86" s="372"/>
      <c r="AO86" s="384"/>
      <c r="AP86" s="384"/>
      <c r="AQ86" s="384"/>
      <c r="AR86" s="384"/>
      <c r="AS86" s="385"/>
      <c r="AT86" s="360"/>
      <c r="AU86" s="361"/>
      <c r="AV86" s="361"/>
      <c r="AW86" s="361"/>
      <c r="AX86" s="361"/>
      <c r="AY86" s="371"/>
      <c r="AZ86" s="360"/>
      <c r="BA86" s="361"/>
      <c r="BB86" s="361"/>
      <c r="BC86" s="361"/>
      <c r="BD86" s="361"/>
      <c r="BE86" s="371"/>
      <c r="BF86" s="360"/>
      <c r="BG86" s="361"/>
      <c r="BH86" s="361"/>
      <c r="BI86" s="361"/>
      <c r="BJ86" s="361"/>
      <c r="BK86" s="371"/>
    </row>
    <row r="87" customHeight="1" spans="2:63">
      <c r="B87" s="325"/>
      <c r="C87" s="325"/>
      <c r="D87" s="327"/>
      <c r="E87" s="327"/>
      <c r="F87" s="327"/>
      <c r="G87" s="327"/>
      <c r="H87" s="327"/>
      <c r="I87" s="327"/>
      <c r="J87" s="327"/>
      <c r="K87" s="327"/>
      <c r="L87" s="327"/>
      <c r="M87" s="327"/>
      <c r="N87" s="327"/>
      <c r="O87" s="327"/>
      <c r="P87" s="327"/>
      <c r="Q87" s="327"/>
      <c r="R87" s="327"/>
      <c r="S87" s="327"/>
      <c r="T87" s="327"/>
      <c r="U87" s="327"/>
      <c r="V87" s="327"/>
      <c r="W87" s="327"/>
      <c r="X87" s="327"/>
      <c r="Y87" s="327"/>
      <c r="Z87" s="327"/>
      <c r="AA87" s="327"/>
      <c r="AB87" s="362"/>
      <c r="AC87" s="363"/>
      <c r="AD87" s="363"/>
      <c r="AE87" s="363"/>
      <c r="AF87" s="363"/>
      <c r="AG87" s="373"/>
      <c r="AH87" s="362"/>
      <c r="AI87" s="363"/>
      <c r="AJ87" s="363"/>
      <c r="AK87" s="363"/>
      <c r="AL87" s="363"/>
      <c r="AM87" s="373"/>
      <c r="AN87" s="374"/>
      <c r="AO87" s="386"/>
      <c r="AP87" s="386"/>
      <c r="AQ87" s="386"/>
      <c r="AR87" s="386"/>
      <c r="AS87" s="387"/>
      <c r="AT87" s="362"/>
      <c r="AU87" s="363"/>
      <c r="AV87" s="363"/>
      <c r="AW87" s="363"/>
      <c r="AX87" s="363"/>
      <c r="AY87" s="373"/>
      <c r="AZ87" s="362"/>
      <c r="BA87" s="363"/>
      <c r="BB87" s="363"/>
      <c r="BC87" s="363"/>
      <c r="BD87" s="363"/>
      <c r="BE87" s="373"/>
      <c r="BF87" s="362"/>
      <c r="BG87" s="363"/>
      <c r="BH87" s="363"/>
      <c r="BI87" s="363"/>
      <c r="BJ87" s="363"/>
      <c r="BK87" s="373"/>
    </row>
  </sheetData>
  <sheetProtection insertHyperlinks="0" autoFilter="0"/>
  <mergeCells count="362">
    <mergeCell ref="B2:BK2"/>
    <mergeCell ref="C3:E3"/>
    <mergeCell ref="G3:H3"/>
    <mergeCell ref="J3:K3"/>
    <mergeCell ref="M3:O3"/>
    <mergeCell ref="P3:BK3"/>
    <mergeCell ref="C4:BK4"/>
    <mergeCell ref="C5:BK5"/>
    <mergeCell ref="C6:BK6"/>
    <mergeCell ref="C7:BK7"/>
    <mergeCell ref="C8:BK8"/>
    <mergeCell ref="C9:BK9"/>
    <mergeCell ref="D10:O10"/>
    <mergeCell ref="P10:AA10"/>
    <mergeCell ref="AD10:AM10"/>
    <mergeCell ref="AP10:AY10"/>
    <mergeCell ref="BB10:BK10"/>
    <mergeCell ref="D11:I11"/>
    <mergeCell ref="J11:O11"/>
    <mergeCell ref="P11:U11"/>
    <mergeCell ref="V11:AA11"/>
    <mergeCell ref="AB11:AG11"/>
    <mergeCell ref="AH11:AM11"/>
    <mergeCell ref="AZ11:BE11"/>
    <mergeCell ref="BF11:BK11"/>
    <mergeCell ref="D12:O12"/>
    <mergeCell ref="P12:AA12"/>
    <mergeCell ref="AB12:AM12"/>
    <mergeCell ref="AN12:AS12"/>
    <mergeCell ref="AT12:AY12"/>
    <mergeCell ref="AZ12:BK12"/>
    <mergeCell ref="D13:E13"/>
    <mergeCell ref="F13:G13"/>
    <mergeCell ref="H13:I13"/>
    <mergeCell ref="J13:K13"/>
    <mergeCell ref="L13:M13"/>
    <mergeCell ref="N13:O13"/>
    <mergeCell ref="P13:Q13"/>
    <mergeCell ref="R13:S13"/>
    <mergeCell ref="T13:U13"/>
    <mergeCell ref="V13:W13"/>
    <mergeCell ref="X13:Y13"/>
    <mergeCell ref="Z13:AA13"/>
    <mergeCell ref="AB13:AC13"/>
    <mergeCell ref="AD13:AE13"/>
    <mergeCell ref="AF13:AG13"/>
    <mergeCell ref="AH13:AI13"/>
    <mergeCell ref="AJ13:AK13"/>
    <mergeCell ref="AL13:AM13"/>
    <mergeCell ref="AN13:AO13"/>
    <mergeCell ref="AP13:AQ13"/>
    <mergeCell ref="AR13:AS13"/>
    <mergeCell ref="AT13:AU13"/>
    <mergeCell ref="AV13:AW13"/>
    <mergeCell ref="AX13:AY13"/>
    <mergeCell ref="AZ13:BA13"/>
    <mergeCell ref="BB13:BC13"/>
    <mergeCell ref="BD13:BE13"/>
    <mergeCell ref="BF13:BG13"/>
    <mergeCell ref="BH13:BI13"/>
    <mergeCell ref="BJ13:BK13"/>
    <mergeCell ref="D22:E22"/>
    <mergeCell ref="F22:G22"/>
    <mergeCell ref="H22:I22"/>
    <mergeCell ref="J22:K22"/>
    <mergeCell ref="L22:M22"/>
    <mergeCell ref="N22:O22"/>
    <mergeCell ref="P22:Q22"/>
    <mergeCell ref="R22:S22"/>
    <mergeCell ref="T22:U22"/>
    <mergeCell ref="V22:W22"/>
    <mergeCell ref="X22:Y22"/>
    <mergeCell ref="Z22:AA22"/>
    <mergeCell ref="AB22:AC22"/>
    <mergeCell ref="AD22:AE22"/>
    <mergeCell ref="AF22:AG22"/>
    <mergeCell ref="AH22:AI22"/>
    <mergeCell ref="AJ22:AK22"/>
    <mergeCell ref="AL22:AM22"/>
    <mergeCell ref="AN22:AO22"/>
    <mergeCell ref="AP22:AQ22"/>
    <mergeCell ref="AR22:AS22"/>
    <mergeCell ref="AT22:AU22"/>
    <mergeCell ref="AV22:AW22"/>
    <mergeCell ref="AX22:AY22"/>
    <mergeCell ref="AZ22:BA22"/>
    <mergeCell ref="BB22:BC22"/>
    <mergeCell ref="BD22:BE22"/>
    <mergeCell ref="BF22:BG22"/>
    <mergeCell ref="BH22:BI22"/>
    <mergeCell ref="BJ22:BK22"/>
    <mergeCell ref="D24:E24"/>
    <mergeCell ref="F24:G24"/>
    <mergeCell ref="H24:I24"/>
    <mergeCell ref="J24:K24"/>
    <mergeCell ref="L24:M24"/>
    <mergeCell ref="N24:O24"/>
    <mergeCell ref="P24:Q24"/>
    <mergeCell ref="R24:S24"/>
    <mergeCell ref="T24:U24"/>
    <mergeCell ref="V24:W24"/>
    <mergeCell ref="X24:Y24"/>
    <mergeCell ref="Z24:AA24"/>
    <mergeCell ref="AD24:AE24"/>
    <mergeCell ref="AF24:AG24"/>
    <mergeCell ref="AJ24:AK24"/>
    <mergeCell ref="AL24:AM24"/>
    <mergeCell ref="AP24:AQ24"/>
    <mergeCell ref="AR24:AS24"/>
    <mergeCell ref="AV24:AW24"/>
    <mergeCell ref="AX24:AY24"/>
    <mergeCell ref="BB24:BC24"/>
    <mergeCell ref="BD24:BE24"/>
    <mergeCell ref="BH24:BI24"/>
    <mergeCell ref="BJ24:BK24"/>
    <mergeCell ref="D25:E25"/>
    <mergeCell ref="F25:G25"/>
    <mergeCell ref="H25:I25"/>
    <mergeCell ref="J25:K25"/>
    <mergeCell ref="L25:M25"/>
    <mergeCell ref="N25:O25"/>
    <mergeCell ref="P25:Q25"/>
    <mergeCell ref="R25:S25"/>
    <mergeCell ref="T25:U25"/>
    <mergeCell ref="V25:W25"/>
    <mergeCell ref="X25:Y25"/>
    <mergeCell ref="Z25:AA25"/>
    <mergeCell ref="AD25:AE25"/>
    <mergeCell ref="AF25:AG25"/>
    <mergeCell ref="AJ25:AK25"/>
    <mergeCell ref="AL25:AM25"/>
    <mergeCell ref="AP25:AQ25"/>
    <mergeCell ref="AR25:AS25"/>
    <mergeCell ref="AV25:AW25"/>
    <mergeCell ref="AX25:AY25"/>
    <mergeCell ref="BB25:BC25"/>
    <mergeCell ref="BD25:BE25"/>
    <mergeCell ref="BH25:BI25"/>
    <mergeCell ref="BJ25:BK25"/>
    <mergeCell ref="D26:E26"/>
    <mergeCell ref="F26:G26"/>
    <mergeCell ref="H26:I26"/>
    <mergeCell ref="J26:K26"/>
    <mergeCell ref="L26:M26"/>
    <mergeCell ref="N26:O26"/>
    <mergeCell ref="P26:Q26"/>
    <mergeCell ref="R26:S26"/>
    <mergeCell ref="T26:U26"/>
    <mergeCell ref="V26:W26"/>
    <mergeCell ref="X26:Y26"/>
    <mergeCell ref="Z26:AA26"/>
    <mergeCell ref="AD26:AE26"/>
    <mergeCell ref="AF26:AG26"/>
    <mergeCell ref="AJ26:AK26"/>
    <mergeCell ref="AL26:AM26"/>
    <mergeCell ref="AP26:AQ26"/>
    <mergeCell ref="AR26:AS26"/>
    <mergeCell ref="AV26:AW26"/>
    <mergeCell ref="AX26:AY26"/>
    <mergeCell ref="BB26:BC26"/>
    <mergeCell ref="BD26:BE26"/>
    <mergeCell ref="BH26:BI26"/>
    <mergeCell ref="BJ26:BK26"/>
    <mergeCell ref="D27:E27"/>
    <mergeCell ref="F27:G27"/>
    <mergeCell ref="H27:I27"/>
    <mergeCell ref="J27:K27"/>
    <mergeCell ref="L27:M27"/>
    <mergeCell ref="N27:O27"/>
    <mergeCell ref="P27:Q27"/>
    <mergeCell ref="R27:S27"/>
    <mergeCell ref="T27:U27"/>
    <mergeCell ref="V27:W27"/>
    <mergeCell ref="X27:Y27"/>
    <mergeCell ref="Z27:AA27"/>
    <mergeCell ref="AB27:AC27"/>
    <mergeCell ref="AD27:AE27"/>
    <mergeCell ref="AF27:AG27"/>
    <mergeCell ref="AH27:AI27"/>
    <mergeCell ref="AJ27:AK27"/>
    <mergeCell ref="AL27:AM27"/>
    <mergeCell ref="AN27:AO27"/>
    <mergeCell ref="AP27:AQ27"/>
    <mergeCell ref="AR27:AS27"/>
    <mergeCell ref="AT27:AU27"/>
    <mergeCell ref="AV27:AW27"/>
    <mergeCell ref="AX27:AY27"/>
    <mergeCell ref="AZ27:BA27"/>
    <mergeCell ref="BB27:BC27"/>
    <mergeCell ref="BD27:BE27"/>
    <mergeCell ref="BF27:BG27"/>
    <mergeCell ref="BH27:BI27"/>
    <mergeCell ref="BJ27:BK27"/>
    <mergeCell ref="D28:E28"/>
    <mergeCell ref="F28:G28"/>
    <mergeCell ref="H28:I28"/>
    <mergeCell ref="J28:K28"/>
    <mergeCell ref="L28:M28"/>
    <mergeCell ref="N28:O28"/>
    <mergeCell ref="P28:Q28"/>
    <mergeCell ref="R28:S28"/>
    <mergeCell ref="T28:U28"/>
    <mergeCell ref="V28:W28"/>
    <mergeCell ref="X28:Y28"/>
    <mergeCell ref="Z28:AA28"/>
    <mergeCell ref="AB28:AC28"/>
    <mergeCell ref="AD28:AE28"/>
    <mergeCell ref="AF28:AG28"/>
    <mergeCell ref="AH28:AI28"/>
    <mergeCell ref="AJ28:AK28"/>
    <mergeCell ref="AL28:AM28"/>
    <mergeCell ref="AN28:AO28"/>
    <mergeCell ref="AP28:AQ28"/>
    <mergeCell ref="AR28:AS28"/>
    <mergeCell ref="AT28:AU28"/>
    <mergeCell ref="AV28:AW28"/>
    <mergeCell ref="AX28:AY28"/>
    <mergeCell ref="AZ28:BA28"/>
    <mergeCell ref="BB28:BC28"/>
    <mergeCell ref="BD28:BE28"/>
    <mergeCell ref="BF28:BG28"/>
    <mergeCell ref="BH28:BI28"/>
    <mergeCell ref="BJ28:BK28"/>
    <mergeCell ref="D29:E29"/>
    <mergeCell ref="F29:G29"/>
    <mergeCell ref="H29:I29"/>
    <mergeCell ref="J29:K29"/>
    <mergeCell ref="L29:M29"/>
    <mergeCell ref="N29:O29"/>
    <mergeCell ref="P29:Q29"/>
    <mergeCell ref="R29:S29"/>
    <mergeCell ref="T29:U29"/>
    <mergeCell ref="V29:W29"/>
    <mergeCell ref="X29:Y29"/>
    <mergeCell ref="Z29:AA29"/>
    <mergeCell ref="AB29:AC29"/>
    <mergeCell ref="AD29:AE29"/>
    <mergeCell ref="AF29:AG29"/>
    <mergeCell ref="AH29:AI29"/>
    <mergeCell ref="AJ29:AK29"/>
    <mergeCell ref="AL29:AM29"/>
    <mergeCell ref="AN29:AO29"/>
    <mergeCell ref="AP29:AQ29"/>
    <mergeCell ref="AR29:AS29"/>
    <mergeCell ref="AT29:AU29"/>
    <mergeCell ref="AV29:AW29"/>
    <mergeCell ref="AX29:AY29"/>
    <mergeCell ref="AZ29:BA29"/>
    <mergeCell ref="BB29:BC29"/>
    <mergeCell ref="BD29:BE29"/>
    <mergeCell ref="BF29:BG29"/>
    <mergeCell ref="BH29:BI29"/>
    <mergeCell ref="BJ29:BK29"/>
    <mergeCell ref="D30:E30"/>
    <mergeCell ref="F30:G30"/>
    <mergeCell ref="H30:I30"/>
    <mergeCell ref="J30:K30"/>
    <mergeCell ref="L30:M30"/>
    <mergeCell ref="N30:O30"/>
    <mergeCell ref="P30:Q30"/>
    <mergeCell ref="R30:S30"/>
    <mergeCell ref="T30:U30"/>
    <mergeCell ref="V30:W30"/>
    <mergeCell ref="X30:Y30"/>
    <mergeCell ref="Z30:AA30"/>
    <mergeCell ref="AB30:AC30"/>
    <mergeCell ref="AD30:AE30"/>
    <mergeCell ref="AF30:AG30"/>
    <mergeCell ref="AH30:AI30"/>
    <mergeCell ref="AJ30:AK30"/>
    <mergeCell ref="AL30:AM30"/>
    <mergeCell ref="AN30:AO30"/>
    <mergeCell ref="AP30:AQ30"/>
    <mergeCell ref="AR30:AS30"/>
    <mergeCell ref="AT30:AU30"/>
    <mergeCell ref="AV30:AW30"/>
    <mergeCell ref="AX30:AY30"/>
    <mergeCell ref="AZ30:BA30"/>
    <mergeCell ref="BB30:BC30"/>
    <mergeCell ref="BD30:BE30"/>
    <mergeCell ref="BF30:BG30"/>
    <mergeCell ref="BH30:BI30"/>
    <mergeCell ref="BJ30:BK30"/>
    <mergeCell ref="B12:B14"/>
    <mergeCell ref="C12:C14"/>
    <mergeCell ref="B32:C39"/>
    <mergeCell ref="D32:I39"/>
    <mergeCell ref="J32:O39"/>
    <mergeCell ref="P32:U39"/>
    <mergeCell ref="V32:AA39"/>
    <mergeCell ref="AB32:AG39"/>
    <mergeCell ref="AH32:AM39"/>
    <mergeCell ref="AN32:AS39"/>
    <mergeCell ref="AT32:AY39"/>
    <mergeCell ref="AZ32:BE39"/>
    <mergeCell ref="BF32:BK39"/>
    <mergeCell ref="B40:C47"/>
    <mergeCell ref="D40:I47"/>
    <mergeCell ref="J40:O47"/>
    <mergeCell ref="P40:U47"/>
    <mergeCell ref="V40:AA47"/>
    <mergeCell ref="AB40:AG47"/>
    <mergeCell ref="AH40:AM47"/>
    <mergeCell ref="AN40:AS47"/>
    <mergeCell ref="AT40:AY47"/>
    <mergeCell ref="AZ40:BE47"/>
    <mergeCell ref="BF40:BK47"/>
    <mergeCell ref="B48:C55"/>
    <mergeCell ref="D48:I55"/>
    <mergeCell ref="J48:O55"/>
    <mergeCell ref="P48:U55"/>
    <mergeCell ref="V48:AA55"/>
    <mergeCell ref="AB48:AG55"/>
    <mergeCell ref="AH48:AM55"/>
    <mergeCell ref="AN48:AS55"/>
    <mergeCell ref="AT48:AY55"/>
    <mergeCell ref="AZ48:BE55"/>
    <mergeCell ref="BF48:BK55"/>
    <mergeCell ref="B56:C63"/>
    <mergeCell ref="D56:I63"/>
    <mergeCell ref="J56:O63"/>
    <mergeCell ref="P56:U63"/>
    <mergeCell ref="V56:AA63"/>
    <mergeCell ref="AB56:AG63"/>
    <mergeCell ref="AH56:AM63"/>
    <mergeCell ref="AN56:AS63"/>
    <mergeCell ref="AT56:AY63"/>
    <mergeCell ref="AZ56:BE63"/>
    <mergeCell ref="BF56:BK63"/>
    <mergeCell ref="B64:C71"/>
    <mergeCell ref="D64:I71"/>
    <mergeCell ref="J64:O71"/>
    <mergeCell ref="P64:U71"/>
    <mergeCell ref="V64:AA71"/>
    <mergeCell ref="AB64:AG71"/>
    <mergeCell ref="AH64:AM71"/>
    <mergeCell ref="AN64:AS71"/>
    <mergeCell ref="AT64:AY71"/>
    <mergeCell ref="AZ64:BE71"/>
    <mergeCell ref="BF64:BK71"/>
    <mergeCell ref="B72:C79"/>
    <mergeCell ref="D72:I79"/>
    <mergeCell ref="J72:O79"/>
    <mergeCell ref="P72:U79"/>
    <mergeCell ref="V72:AA79"/>
    <mergeCell ref="AB72:AG79"/>
    <mergeCell ref="AH72:AM79"/>
    <mergeCell ref="AN72:AS79"/>
    <mergeCell ref="AT72:AY79"/>
    <mergeCell ref="AZ72:BE79"/>
    <mergeCell ref="BF72:BK79"/>
    <mergeCell ref="B80:C87"/>
    <mergeCell ref="D80:I87"/>
    <mergeCell ref="J80:O87"/>
    <mergeCell ref="P80:U87"/>
    <mergeCell ref="V80:AA87"/>
    <mergeCell ref="AB80:AG87"/>
    <mergeCell ref="AH80:AM87"/>
    <mergeCell ref="AN80:AS87"/>
    <mergeCell ref="AT80:AY87"/>
    <mergeCell ref="AZ80:BE87"/>
    <mergeCell ref="BF80:BK87"/>
  </mergeCells>
  <conditionalFormatting sqref="D16:BK16">
    <cfRule type="cellIs" dxfId="2" priority="5" operator="greaterThan">
      <formula>3</formula>
    </cfRule>
  </conditionalFormatting>
  <conditionalFormatting sqref="D17:BK17">
    <cfRule type="cellIs" dxfId="2" priority="10" operator="lessThan">
      <formula>107</formula>
    </cfRule>
  </conditionalFormatting>
  <conditionalFormatting sqref="D18:BK18">
    <cfRule type="cellIs" dxfId="2" priority="11" operator="lessThan">
      <formula>103</formula>
    </cfRule>
  </conditionalFormatting>
  <conditionalFormatting sqref="D19:BK19">
    <cfRule type="cellIs" dxfId="2" priority="2" operator="greaterThan">
      <formula>-70</formula>
    </cfRule>
  </conditionalFormatting>
  <conditionalFormatting sqref="D20:BK20">
    <cfRule type="cellIs" dxfId="2" priority="12" operator="greaterThan">
      <formula>-80</formula>
    </cfRule>
  </conditionalFormatting>
  <conditionalFormatting sqref="D21:BK21">
    <cfRule type="cellIs" dxfId="3" priority="1" operator="greaterThan">
      <formula>-70</formula>
    </cfRule>
  </conditionalFormatting>
  <conditionalFormatting sqref="D22:BK22">
    <cfRule type="cellIs" dxfId="2" priority="9" operator="greaterThan">
      <formula>1</formula>
    </cfRule>
  </conditionalFormatting>
  <conditionalFormatting sqref="D28:BK28">
    <cfRule type="cellIs" dxfId="2" priority="8" operator="greaterThan">
      <formula>350</formula>
    </cfRule>
  </conditionalFormatting>
  <conditionalFormatting sqref="D29:BK29">
    <cfRule type="cellIs" dxfId="2" priority="7" operator="greaterThan">
      <formula>100</formula>
    </cfRule>
  </conditionalFormatting>
  <conditionalFormatting sqref="D30:BK30">
    <cfRule type="cellIs" dxfId="2" priority="6" operator="greaterThan">
      <formula>800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S127"/>
  <sheetViews>
    <sheetView zoomScale="70" zoomScaleNormal="70" workbookViewId="0">
      <pane ySplit="12" topLeftCell="A13" activePane="bottomLeft" state="frozen"/>
      <selection/>
      <selection pane="bottomLeft" activeCell="O22" sqref="O22"/>
    </sheetView>
  </sheetViews>
  <sheetFormatPr defaultColWidth="9" defaultRowHeight="14.25" customHeight="1"/>
  <cols>
    <col min="1" max="1" width="2.25" style="9" customWidth="1"/>
    <col min="2" max="2" width="10.375" style="9" customWidth="1"/>
    <col min="3" max="4" width="8.25" style="9" customWidth="1"/>
    <col min="5" max="11" width="9.375" style="9" customWidth="1"/>
    <col min="12" max="12" width="9.375" style="95" customWidth="1"/>
    <col min="13" max="14" width="9.375" style="9" customWidth="1"/>
    <col min="15" max="15" width="9.375" style="95" customWidth="1"/>
    <col min="16" max="16" width="8.25" style="9" customWidth="1"/>
    <col min="17" max="17" width="8.5" style="9" customWidth="1"/>
    <col min="18" max="18" width="8.5" style="95" customWidth="1"/>
    <col min="19" max="20" width="8.5" style="9" customWidth="1"/>
    <col min="21" max="21" width="8.5" style="95" customWidth="1"/>
    <col min="22" max="23" width="8.5" style="9" customWidth="1"/>
    <col min="24" max="24" width="8.5" style="95" customWidth="1"/>
    <col min="25" max="26" width="8.5" style="9" customWidth="1"/>
    <col min="27" max="27" width="8.5" style="95" customWidth="1"/>
    <col min="28" max="29" width="8.5" style="9" customWidth="1"/>
    <col min="30" max="33" width="8.5" style="95" customWidth="1"/>
    <col min="34" max="35" width="8.5" style="9" customWidth="1"/>
    <col min="36" max="36" width="8.5" style="95" customWidth="1"/>
    <col min="37" max="37" width="0.225" style="95" customWidth="1"/>
    <col min="38" max="39" width="8.5" style="9" customWidth="1"/>
    <col min="40" max="41" width="7.31666666666667" style="9" customWidth="1"/>
    <col min="42" max="42" width="11.375" style="9" customWidth="1"/>
    <col min="43" max="43" width="7.625" style="9" customWidth="1"/>
    <col min="44" max="44" width="7.675" style="9" customWidth="1"/>
    <col min="45" max="45" width="21.425" style="9" customWidth="1"/>
    <col min="46" max="16384" width="9" style="9"/>
  </cols>
  <sheetData>
    <row r="1" ht="15.75" customHeight="1"/>
    <row r="2" ht="40" customHeight="1" spans="2:45">
      <c r="B2" s="96" t="s">
        <v>593</v>
      </c>
      <c r="C2" s="97"/>
      <c r="D2" s="97"/>
      <c r="E2" s="97"/>
      <c r="F2" s="97"/>
      <c r="G2" s="97"/>
      <c r="H2" s="97"/>
      <c r="I2" s="97"/>
      <c r="J2" s="97"/>
      <c r="K2" s="97"/>
      <c r="L2" s="97"/>
      <c r="M2" s="97"/>
      <c r="N2" s="97"/>
      <c r="O2" s="97"/>
      <c r="P2" s="97"/>
      <c r="Q2" s="97"/>
      <c r="R2" s="97"/>
      <c r="S2" s="97"/>
      <c r="T2" s="97"/>
      <c r="U2" s="97"/>
      <c r="V2" s="97"/>
      <c r="W2" s="97"/>
      <c r="X2" s="97"/>
      <c r="Y2" s="97"/>
      <c r="Z2" s="97"/>
      <c r="AA2" s="97"/>
      <c r="AB2" s="97"/>
      <c r="AC2" s="97"/>
      <c r="AD2" s="97"/>
      <c r="AE2" s="97"/>
      <c r="AF2" s="97"/>
      <c r="AG2" s="97"/>
      <c r="AH2" s="97"/>
      <c r="AI2" s="97"/>
      <c r="AJ2" s="97"/>
      <c r="AK2" s="97"/>
      <c r="AL2" s="97"/>
      <c r="AM2" s="97"/>
      <c r="AN2" s="97"/>
      <c r="AO2" s="97"/>
      <c r="AP2" s="97"/>
      <c r="AQ2" s="97"/>
      <c r="AR2" s="97"/>
      <c r="AS2" s="268"/>
    </row>
    <row r="3" ht="20" customHeight="1" spans="2:45">
      <c r="B3" s="98" t="s">
        <v>525</v>
      </c>
      <c r="C3" s="99">
        <v>45813</v>
      </c>
      <c r="D3" s="99"/>
      <c r="E3" s="99"/>
      <c r="F3" s="99"/>
      <c r="G3" s="99"/>
      <c r="H3" s="99"/>
      <c r="I3" s="99"/>
      <c r="J3" s="99"/>
      <c r="K3" s="99"/>
      <c r="L3" s="147"/>
      <c r="M3" s="99"/>
      <c r="N3" s="99"/>
      <c r="O3" s="147"/>
      <c r="P3" s="99"/>
      <c r="Q3" s="99"/>
      <c r="R3" s="187" t="s">
        <v>526</v>
      </c>
      <c r="S3" s="187"/>
      <c r="T3" s="188" t="s">
        <v>24</v>
      </c>
      <c r="U3" s="189"/>
      <c r="V3" s="188"/>
      <c r="W3" s="188"/>
      <c r="X3" s="189"/>
      <c r="Y3" s="188"/>
      <c r="Z3" s="188"/>
      <c r="AA3" s="189"/>
      <c r="AB3" s="209" t="s">
        <v>594</v>
      </c>
      <c r="AC3" s="209"/>
      <c r="AD3" s="210" t="s">
        <v>595</v>
      </c>
      <c r="AE3" s="211"/>
      <c r="AF3" s="211"/>
      <c r="AG3" s="211"/>
      <c r="AH3" s="233"/>
      <c r="AI3" s="233"/>
      <c r="AJ3" s="211"/>
      <c r="AK3" s="234"/>
      <c r="AL3" s="235" t="str">
        <f>_xlfn.DISPIMG("ID_4E94217242314717B67D6655F4A31305",1)</f>
        <v>=DISPIMG("ID_4E94217242314717B67D6655F4A31305",1)</v>
      </c>
      <c r="AM3" s="235"/>
      <c r="AN3" s="235"/>
      <c r="AO3" s="235"/>
      <c r="AP3" s="235"/>
      <c r="AQ3" s="235"/>
      <c r="AR3" s="235"/>
      <c r="AS3" s="269"/>
    </row>
    <row r="4" ht="20" customHeight="1" spans="2:45">
      <c r="B4" s="98" t="s">
        <v>596</v>
      </c>
      <c r="C4" s="100" t="s">
        <v>597</v>
      </c>
      <c r="D4" s="100"/>
      <c r="E4" s="100"/>
      <c r="F4" s="100"/>
      <c r="G4" s="100"/>
      <c r="H4" s="100"/>
      <c r="I4" s="100"/>
      <c r="J4" s="100"/>
      <c r="K4" s="100"/>
      <c r="L4" s="148"/>
      <c r="M4" s="100"/>
      <c r="N4" s="100"/>
      <c r="O4" s="148"/>
      <c r="P4" s="100"/>
      <c r="Q4" s="100"/>
      <c r="R4" s="98" t="s">
        <v>598</v>
      </c>
      <c r="S4" s="98"/>
      <c r="T4" s="190" t="s">
        <v>599</v>
      </c>
      <c r="U4" s="191"/>
      <c r="V4" s="192"/>
      <c r="W4" s="192"/>
      <c r="X4" s="191"/>
      <c r="Y4" s="192"/>
      <c r="Z4" s="192"/>
      <c r="AA4" s="191"/>
      <c r="AB4" s="192"/>
      <c r="AC4" s="192"/>
      <c r="AD4" s="191"/>
      <c r="AE4" s="191"/>
      <c r="AF4" s="191"/>
      <c r="AG4" s="191"/>
      <c r="AH4" s="192"/>
      <c r="AI4" s="192"/>
      <c r="AJ4" s="191"/>
      <c r="AK4" s="236"/>
      <c r="AL4" s="237"/>
      <c r="AM4" s="237"/>
      <c r="AN4" s="237"/>
      <c r="AO4" s="237"/>
      <c r="AP4" s="237"/>
      <c r="AQ4" s="237"/>
      <c r="AR4" s="237"/>
      <c r="AS4" s="270"/>
    </row>
    <row r="5" ht="20" customHeight="1" spans="2:45">
      <c r="B5" s="98" t="s">
        <v>529</v>
      </c>
      <c r="C5" s="101" t="s">
        <v>600</v>
      </c>
      <c r="D5" s="102"/>
      <c r="E5" s="102"/>
      <c r="F5" s="102"/>
      <c r="G5" s="102"/>
      <c r="H5" s="102"/>
      <c r="I5" s="102"/>
      <c r="J5" s="102"/>
      <c r="K5" s="102"/>
      <c r="L5" s="149"/>
      <c r="M5" s="102"/>
      <c r="N5" s="102"/>
      <c r="O5" s="149"/>
      <c r="P5" s="102"/>
      <c r="Q5" s="102"/>
      <c r="R5" s="149"/>
      <c r="S5" s="102"/>
      <c r="T5" s="102"/>
      <c r="U5" s="149"/>
      <c r="V5" s="102"/>
      <c r="W5" s="102"/>
      <c r="X5" s="149"/>
      <c r="Y5" s="102"/>
      <c r="Z5" s="102"/>
      <c r="AA5" s="149"/>
      <c r="AB5" s="102"/>
      <c r="AC5" s="102"/>
      <c r="AD5" s="149"/>
      <c r="AE5" s="149"/>
      <c r="AF5" s="149"/>
      <c r="AG5" s="149"/>
      <c r="AH5" s="102"/>
      <c r="AI5" s="102"/>
      <c r="AJ5" s="149"/>
      <c r="AK5" s="238"/>
      <c r="AL5" s="237"/>
      <c r="AM5" s="237"/>
      <c r="AN5" s="237"/>
      <c r="AO5" s="237"/>
      <c r="AP5" s="237"/>
      <c r="AQ5" s="237"/>
      <c r="AR5" s="237"/>
      <c r="AS5" s="270"/>
    </row>
    <row r="6" ht="105" customHeight="1" spans="2:45">
      <c r="B6" s="103" t="s">
        <v>601</v>
      </c>
      <c r="C6" s="104" t="s">
        <v>602</v>
      </c>
      <c r="D6" s="105"/>
      <c r="E6" s="105"/>
      <c r="F6" s="105"/>
      <c r="G6" s="105"/>
      <c r="H6" s="105"/>
      <c r="I6" s="105"/>
      <c r="J6" s="105"/>
      <c r="K6" s="105"/>
      <c r="L6" s="150"/>
      <c r="M6" s="105"/>
      <c r="N6" s="105"/>
      <c r="O6" s="150"/>
      <c r="P6" s="105"/>
      <c r="Q6" s="105"/>
      <c r="R6" s="150"/>
      <c r="S6" s="105"/>
      <c r="T6" s="105"/>
      <c r="U6" s="150"/>
      <c r="V6" s="105"/>
      <c r="W6" s="105"/>
      <c r="X6" s="150"/>
      <c r="Y6" s="105"/>
      <c r="Z6" s="105"/>
      <c r="AA6" s="150"/>
      <c r="AB6" s="105"/>
      <c r="AC6" s="105"/>
      <c r="AD6" s="150"/>
      <c r="AE6" s="150"/>
      <c r="AF6" s="150"/>
      <c r="AG6" s="150"/>
      <c r="AH6" s="105"/>
      <c r="AI6" s="105"/>
      <c r="AJ6" s="150"/>
      <c r="AK6" s="239"/>
      <c r="AL6" s="237"/>
      <c r="AM6" s="237"/>
      <c r="AN6" s="237"/>
      <c r="AO6" s="237"/>
      <c r="AP6" s="237"/>
      <c r="AQ6" s="237"/>
      <c r="AR6" s="237"/>
      <c r="AS6" s="270"/>
    </row>
    <row r="7" ht="20" customHeight="1" spans="2:45">
      <c r="B7" s="103" t="s">
        <v>603</v>
      </c>
      <c r="C7" s="106" t="s">
        <v>604</v>
      </c>
      <c r="D7" s="107"/>
      <c r="E7" s="107"/>
      <c r="F7" s="107"/>
      <c r="G7" s="107"/>
      <c r="H7" s="107"/>
      <c r="I7" s="107"/>
      <c r="J7" s="107"/>
      <c r="K7" s="107"/>
      <c r="L7" s="151"/>
      <c r="M7" s="107"/>
      <c r="N7" s="107"/>
      <c r="O7" s="151"/>
      <c r="P7" s="107"/>
      <c r="Q7" s="107"/>
      <c r="R7" s="151"/>
      <c r="S7" s="107"/>
      <c r="T7" s="107"/>
      <c r="U7" s="151"/>
      <c r="V7" s="107"/>
      <c r="W7" s="107"/>
      <c r="X7" s="151"/>
      <c r="Y7" s="107"/>
      <c r="Z7" s="107"/>
      <c r="AA7" s="151"/>
      <c r="AB7" s="107"/>
      <c r="AC7" s="107"/>
      <c r="AD7" s="151"/>
      <c r="AE7" s="151"/>
      <c r="AF7" s="151"/>
      <c r="AG7" s="151"/>
      <c r="AH7" s="107"/>
      <c r="AI7" s="107"/>
      <c r="AJ7" s="151"/>
      <c r="AK7" s="240"/>
      <c r="AL7" s="237"/>
      <c r="AM7" s="237"/>
      <c r="AN7" s="237"/>
      <c r="AO7" s="237"/>
      <c r="AP7" s="237"/>
      <c r="AQ7" s="237"/>
      <c r="AR7" s="237"/>
      <c r="AS7" s="270"/>
    </row>
    <row r="8" ht="60" customHeight="1" spans="2:45">
      <c r="B8" s="103" t="s">
        <v>38</v>
      </c>
      <c r="C8" s="108" t="s">
        <v>605</v>
      </c>
      <c r="D8" s="109"/>
      <c r="E8" s="109"/>
      <c r="F8" s="109"/>
      <c r="G8" s="109"/>
      <c r="H8" s="109"/>
      <c r="I8" s="109"/>
      <c r="J8" s="109"/>
      <c r="K8" s="109"/>
      <c r="L8" s="152"/>
      <c r="M8" s="109"/>
      <c r="N8" s="109"/>
      <c r="O8" s="152"/>
      <c r="P8" s="109"/>
      <c r="Q8" s="109"/>
      <c r="R8" s="152"/>
      <c r="S8" s="109"/>
      <c r="T8" s="109"/>
      <c r="U8" s="152"/>
      <c r="V8" s="109"/>
      <c r="W8" s="109"/>
      <c r="X8" s="152"/>
      <c r="Y8" s="109"/>
      <c r="Z8" s="109"/>
      <c r="AA8" s="152"/>
      <c r="AB8" s="109"/>
      <c r="AC8" s="109"/>
      <c r="AD8" s="152"/>
      <c r="AE8" s="152"/>
      <c r="AF8" s="152"/>
      <c r="AG8" s="152"/>
      <c r="AH8" s="109"/>
      <c r="AI8" s="109"/>
      <c r="AJ8" s="152"/>
      <c r="AK8" s="241"/>
      <c r="AL8" s="237"/>
      <c r="AM8" s="237"/>
      <c r="AN8" s="237"/>
      <c r="AO8" s="237"/>
      <c r="AP8" s="237"/>
      <c r="AQ8" s="237"/>
      <c r="AR8" s="237"/>
      <c r="AS8" s="270"/>
    </row>
    <row r="9" ht="20" customHeight="1" spans="2:45">
      <c r="B9" s="103" t="s">
        <v>606</v>
      </c>
      <c r="C9" s="110"/>
      <c r="D9" s="111"/>
      <c r="E9" s="111"/>
      <c r="F9" s="111"/>
      <c r="G9" s="111"/>
      <c r="H9" s="111"/>
      <c r="I9" s="111"/>
      <c r="J9" s="111"/>
      <c r="K9" s="111"/>
      <c r="L9" s="153"/>
      <c r="M9" s="154"/>
      <c r="N9" s="154"/>
      <c r="O9" s="155"/>
      <c r="P9" s="154"/>
      <c r="Q9" s="154"/>
      <c r="R9" s="155"/>
      <c r="S9" s="154"/>
      <c r="T9" s="154"/>
      <c r="U9" s="155"/>
      <c r="V9" s="154"/>
      <c r="W9" s="154"/>
      <c r="X9" s="155"/>
      <c r="Y9" s="154"/>
      <c r="Z9" s="154"/>
      <c r="AA9" s="155"/>
      <c r="AB9" s="154"/>
      <c r="AC9" s="154"/>
      <c r="AD9" s="155"/>
      <c r="AE9" s="155"/>
      <c r="AF9" s="155"/>
      <c r="AG9" s="155"/>
      <c r="AH9" s="111"/>
      <c r="AI9" s="111"/>
      <c r="AJ9" s="153"/>
      <c r="AK9" s="242"/>
      <c r="AL9" s="243"/>
      <c r="AM9" s="243"/>
      <c r="AN9" s="243"/>
      <c r="AO9" s="243"/>
      <c r="AP9" s="243"/>
      <c r="AQ9" s="243"/>
      <c r="AR9" s="243"/>
      <c r="AS9" s="271"/>
    </row>
    <row r="10" ht="37" customHeight="1" spans="2:45">
      <c r="B10" s="112" t="s">
        <v>607</v>
      </c>
      <c r="C10" s="112" t="s">
        <v>608</v>
      </c>
      <c r="D10" s="113" t="s">
        <v>482</v>
      </c>
      <c r="E10" s="112" t="s">
        <v>609</v>
      </c>
      <c r="F10" s="114" t="s">
        <v>47</v>
      </c>
      <c r="G10" s="115" t="s">
        <v>610</v>
      </c>
      <c r="H10" s="116"/>
      <c r="I10" s="156"/>
      <c r="J10" s="115" t="s">
        <v>611</v>
      </c>
      <c r="K10" s="116"/>
      <c r="L10" s="116"/>
      <c r="M10" s="157" t="s">
        <v>612</v>
      </c>
      <c r="N10" s="158"/>
      <c r="O10" s="158"/>
      <c r="P10" s="158"/>
      <c r="Q10" s="158"/>
      <c r="R10" s="158"/>
      <c r="S10" s="158"/>
      <c r="T10" s="158"/>
      <c r="U10" s="158"/>
      <c r="V10" s="158"/>
      <c r="W10" s="158"/>
      <c r="X10" s="193"/>
      <c r="Y10" s="212" t="s">
        <v>191</v>
      </c>
      <c r="Z10" s="212"/>
      <c r="AA10" s="212"/>
      <c r="AB10" s="212"/>
      <c r="AC10" s="212"/>
      <c r="AD10" s="212"/>
      <c r="AE10" s="212"/>
      <c r="AF10" s="212"/>
      <c r="AG10" s="212"/>
      <c r="AH10" s="212"/>
      <c r="AI10" s="212"/>
      <c r="AJ10" s="212"/>
      <c r="AK10" s="214"/>
      <c r="AL10" s="244"/>
      <c r="AM10" s="244"/>
      <c r="AN10" s="244"/>
      <c r="AO10" s="119"/>
      <c r="AP10" s="244"/>
      <c r="AQ10" s="119"/>
      <c r="AR10" s="119"/>
      <c r="AS10" s="272"/>
    </row>
    <row r="11" ht="37" customHeight="1" spans="2:45">
      <c r="B11" s="112"/>
      <c r="C11" s="112"/>
      <c r="D11" s="113"/>
      <c r="E11" s="112"/>
      <c r="F11" s="117"/>
      <c r="G11" s="118"/>
      <c r="H11" s="119"/>
      <c r="I11" s="159"/>
      <c r="J11" s="118"/>
      <c r="K11" s="119"/>
      <c r="L11" s="119"/>
      <c r="M11" s="160" t="s">
        <v>613</v>
      </c>
      <c r="N11" s="112"/>
      <c r="O11" s="112"/>
      <c r="P11" s="112" t="s">
        <v>614</v>
      </c>
      <c r="Q11" s="112"/>
      <c r="R11" s="112"/>
      <c r="S11" s="112" t="s">
        <v>615</v>
      </c>
      <c r="T11" s="112"/>
      <c r="U11" s="112"/>
      <c r="V11" s="112" t="s">
        <v>616</v>
      </c>
      <c r="W11" s="112"/>
      <c r="X11" s="194"/>
      <c r="Y11" s="213" t="s">
        <v>617</v>
      </c>
      <c r="Z11" s="112"/>
      <c r="AA11" s="112"/>
      <c r="AB11" s="113" t="s">
        <v>618</v>
      </c>
      <c r="AC11" s="112"/>
      <c r="AD11" s="112"/>
      <c r="AE11" s="112" t="s">
        <v>619</v>
      </c>
      <c r="AF11" s="112"/>
      <c r="AG11" s="112"/>
      <c r="AH11" s="112" t="s">
        <v>620</v>
      </c>
      <c r="AI11" s="112"/>
      <c r="AJ11" s="112"/>
      <c r="AK11" s="112"/>
      <c r="AL11" s="115" t="s">
        <v>621</v>
      </c>
      <c r="AM11" s="116"/>
      <c r="AN11" s="116"/>
      <c r="AO11" s="112" t="s">
        <v>622</v>
      </c>
      <c r="AP11" s="114" t="s">
        <v>623</v>
      </c>
      <c r="AQ11" s="112" t="s">
        <v>624</v>
      </c>
      <c r="AR11" s="112" t="s">
        <v>625</v>
      </c>
      <c r="AS11" s="273" t="s">
        <v>39</v>
      </c>
    </row>
    <row r="12" ht="66" customHeight="1" spans="2:45">
      <c r="B12" s="112"/>
      <c r="C12" s="112"/>
      <c r="D12" s="113"/>
      <c r="E12" s="112"/>
      <c r="F12" s="112" t="s">
        <v>626</v>
      </c>
      <c r="G12" s="112" t="s">
        <v>627</v>
      </c>
      <c r="H12" s="112" t="s">
        <v>628</v>
      </c>
      <c r="I12" s="112" t="s">
        <v>629</v>
      </c>
      <c r="J12" s="112" t="s">
        <v>627</v>
      </c>
      <c r="K12" s="112" t="s">
        <v>628</v>
      </c>
      <c r="L12" s="161" t="s">
        <v>630</v>
      </c>
      <c r="M12" s="160" t="s">
        <v>627</v>
      </c>
      <c r="N12" s="112" t="s">
        <v>628</v>
      </c>
      <c r="O12" s="112" t="s">
        <v>630</v>
      </c>
      <c r="P12" s="112" t="s">
        <v>627</v>
      </c>
      <c r="Q12" s="112" t="s">
        <v>628</v>
      </c>
      <c r="R12" s="112" t="s">
        <v>630</v>
      </c>
      <c r="S12" s="112" t="s">
        <v>627</v>
      </c>
      <c r="T12" s="112" t="s">
        <v>628</v>
      </c>
      <c r="U12" s="112" t="s">
        <v>630</v>
      </c>
      <c r="V12" s="112" t="s">
        <v>627</v>
      </c>
      <c r="W12" s="112" t="s">
        <v>628</v>
      </c>
      <c r="X12" s="194" t="s">
        <v>630</v>
      </c>
      <c r="Y12" s="214" t="s">
        <v>627</v>
      </c>
      <c r="Z12" s="112" t="s">
        <v>628</v>
      </c>
      <c r="AA12" s="112" t="s">
        <v>630</v>
      </c>
      <c r="AB12" s="112" t="s">
        <v>627</v>
      </c>
      <c r="AC12" s="112" t="s">
        <v>628</v>
      </c>
      <c r="AD12" s="112" t="s">
        <v>630</v>
      </c>
      <c r="AE12" s="112" t="s">
        <v>627</v>
      </c>
      <c r="AF12" s="112" t="s">
        <v>628</v>
      </c>
      <c r="AG12" s="112" t="s">
        <v>630</v>
      </c>
      <c r="AH12" s="112" t="s">
        <v>627</v>
      </c>
      <c r="AI12" s="112" t="s">
        <v>628</v>
      </c>
      <c r="AJ12" s="112" t="s">
        <v>630</v>
      </c>
      <c r="AK12" s="112" t="s">
        <v>630</v>
      </c>
      <c r="AL12" s="112" t="s">
        <v>631</v>
      </c>
      <c r="AM12" s="112" t="s">
        <v>632</v>
      </c>
      <c r="AN12" s="112" t="s">
        <v>633</v>
      </c>
      <c r="AO12" s="112"/>
      <c r="AP12" s="117"/>
      <c r="AQ12" s="112"/>
      <c r="AR12" s="112"/>
      <c r="AS12" s="273"/>
    </row>
    <row r="13" s="9" customFormat="1" ht="31" customHeight="1" spans="1:45">
      <c r="A13" s="120"/>
      <c r="B13" s="121" t="s">
        <v>634</v>
      </c>
      <c r="C13" s="122" t="s">
        <v>635</v>
      </c>
      <c r="D13" s="123" t="s">
        <v>574</v>
      </c>
      <c r="E13" s="124" t="s">
        <v>636</v>
      </c>
      <c r="F13" s="125">
        <v>2.03</v>
      </c>
      <c r="G13" s="126">
        <v>0.208</v>
      </c>
      <c r="H13" s="126">
        <v>5.799</v>
      </c>
      <c r="I13" s="126">
        <v>1.977</v>
      </c>
      <c r="J13" s="126">
        <v>0.062</v>
      </c>
      <c r="K13" s="126">
        <v>1.607</v>
      </c>
      <c r="L13" s="162">
        <v>0.327</v>
      </c>
      <c r="M13" s="163">
        <v>4.568</v>
      </c>
      <c r="N13" s="126">
        <v>5.373</v>
      </c>
      <c r="O13" s="126">
        <v>4.765</v>
      </c>
      <c r="P13" s="126">
        <v>4.513</v>
      </c>
      <c r="Q13" s="126">
        <v>5.567</v>
      </c>
      <c r="R13" s="126">
        <v>4.737</v>
      </c>
      <c r="S13" s="126"/>
      <c r="T13" s="126"/>
      <c r="U13" s="126"/>
      <c r="V13" s="126"/>
      <c r="W13" s="126"/>
      <c r="X13" s="195"/>
      <c r="Y13" s="215"/>
      <c r="Z13" s="126"/>
      <c r="AA13" s="126"/>
      <c r="AB13" s="216">
        <v>8.76</v>
      </c>
      <c r="AC13" s="216">
        <v>10.012</v>
      </c>
      <c r="AD13" s="216">
        <v>9.052</v>
      </c>
      <c r="AE13" s="216"/>
      <c r="AF13" s="216"/>
      <c r="AG13" s="216"/>
      <c r="AH13" s="216"/>
      <c r="AI13" s="216"/>
      <c r="AJ13" s="216"/>
      <c r="AK13" s="216"/>
      <c r="AL13" s="245" t="s">
        <v>574</v>
      </c>
      <c r="AM13" s="245" t="s">
        <v>574</v>
      </c>
      <c r="AN13" s="246" t="s">
        <v>637</v>
      </c>
      <c r="AO13" s="245">
        <v>1</v>
      </c>
      <c r="AP13" s="250" t="s">
        <v>638</v>
      </c>
      <c r="AQ13" s="274" t="s">
        <v>639</v>
      </c>
      <c r="AR13" s="275" t="s">
        <v>640</v>
      </c>
      <c r="AS13" s="274"/>
    </row>
    <row r="14" s="9" customFormat="1" ht="20" customHeight="1" spans="1:45">
      <c r="A14" s="120"/>
      <c r="B14" s="121"/>
      <c r="C14" s="122"/>
      <c r="D14" s="123" t="s">
        <v>574</v>
      </c>
      <c r="E14" s="124" t="s">
        <v>641</v>
      </c>
      <c r="F14" s="125"/>
      <c r="G14" s="126">
        <v>0.184</v>
      </c>
      <c r="H14" s="126">
        <v>1.178</v>
      </c>
      <c r="I14" s="126">
        <v>0.515</v>
      </c>
      <c r="J14" s="126">
        <v>0.086</v>
      </c>
      <c r="K14" s="126">
        <v>1.1706</v>
      </c>
      <c r="L14" s="162">
        <v>0.266</v>
      </c>
      <c r="M14" s="163">
        <v>4.511</v>
      </c>
      <c r="N14" s="126">
        <v>5.08</v>
      </c>
      <c r="O14" s="126">
        <v>4.694</v>
      </c>
      <c r="P14" s="126">
        <v>4.482</v>
      </c>
      <c r="Q14" s="126">
        <v>5.302</v>
      </c>
      <c r="R14" s="126">
        <v>4.691</v>
      </c>
      <c r="S14" s="126"/>
      <c r="T14" s="126"/>
      <c r="U14" s="126"/>
      <c r="V14" s="126"/>
      <c r="W14" s="126"/>
      <c r="X14" s="195"/>
      <c r="Y14" s="215"/>
      <c r="Z14" s="126"/>
      <c r="AA14" s="126"/>
      <c r="AB14" s="216">
        <v>4.7854</v>
      </c>
      <c r="AC14" s="216">
        <v>6.168</v>
      </c>
      <c r="AD14" s="216">
        <v>5.152</v>
      </c>
      <c r="AE14" s="216"/>
      <c r="AF14" s="216"/>
      <c r="AG14" s="216"/>
      <c r="AH14" s="216"/>
      <c r="AI14" s="216"/>
      <c r="AJ14" s="216"/>
      <c r="AK14" s="216"/>
      <c r="AL14" s="245"/>
      <c r="AM14" s="245"/>
      <c r="AN14" s="247"/>
      <c r="AO14" s="245"/>
      <c r="AP14" s="250"/>
      <c r="AQ14" s="276"/>
      <c r="AR14" s="277"/>
      <c r="AS14" s="276"/>
    </row>
    <row r="15" s="9" customFormat="1" ht="31" customHeight="1" spans="1:45">
      <c r="A15" s="120"/>
      <c r="B15" s="121"/>
      <c r="C15" s="122" t="s">
        <v>635</v>
      </c>
      <c r="D15" s="123" t="s">
        <v>574</v>
      </c>
      <c r="E15" s="124" t="s">
        <v>636</v>
      </c>
      <c r="F15" s="125"/>
      <c r="G15" s="127"/>
      <c r="H15" s="127"/>
      <c r="I15" s="127"/>
      <c r="J15" s="127"/>
      <c r="K15" s="127"/>
      <c r="L15" s="164"/>
      <c r="M15" s="165">
        <v>4.229</v>
      </c>
      <c r="N15" s="127">
        <v>5.505</v>
      </c>
      <c r="O15" s="127">
        <v>4.632</v>
      </c>
      <c r="P15" s="127"/>
      <c r="Q15" s="127"/>
      <c r="R15" s="127"/>
      <c r="S15" s="127"/>
      <c r="T15" s="127"/>
      <c r="U15" s="127"/>
      <c r="V15" s="127"/>
      <c r="W15" s="127"/>
      <c r="X15" s="196"/>
      <c r="Y15" s="217"/>
      <c r="Z15" s="127"/>
      <c r="AA15" s="127"/>
      <c r="AB15" s="218">
        <v>8.408</v>
      </c>
      <c r="AC15" s="218">
        <v>10.268</v>
      </c>
      <c r="AD15" s="218">
        <v>9.015</v>
      </c>
      <c r="AE15" s="218"/>
      <c r="AF15" s="218"/>
      <c r="AG15" s="218"/>
      <c r="AH15" s="218"/>
      <c r="AI15" s="218"/>
      <c r="AJ15" s="218"/>
      <c r="AK15" s="218"/>
      <c r="AL15" s="248" t="s">
        <v>574</v>
      </c>
      <c r="AM15" s="248" t="s">
        <v>574</v>
      </c>
      <c r="AN15" s="249" t="s">
        <v>642</v>
      </c>
      <c r="AO15" s="248">
        <v>1</v>
      </c>
      <c r="AP15" s="250"/>
      <c r="AQ15" s="276"/>
      <c r="AR15" s="277"/>
      <c r="AS15" s="276"/>
    </row>
    <row r="16" s="9" customFormat="1" ht="20" customHeight="1" spans="1:45">
      <c r="A16" s="120"/>
      <c r="B16" s="121"/>
      <c r="C16" s="122"/>
      <c r="D16" s="123" t="s">
        <v>574</v>
      </c>
      <c r="E16" s="124" t="s">
        <v>641</v>
      </c>
      <c r="F16" s="125"/>
      <c r="G16" s="127"/>
      <c r="H16" s="127"/>
      <c r="I16" s="127"/>
      <c r="J16" s="127"/>
      <c r="K16" s="127"/>
      <c r="L16" s="164"/>
      <c r="M16" s="165">
        <v>4.296</v>
      </c>
      <c r="N16" s="127">
        <v>5.221</v>
      </c>
      <c r="O16" s="127">
        <v>4.569</v>
      </c>
      <c r="P16" s="127"/>
      <c r="Q16" s="127"/>
      <c r="R16" s="127"/>
      <c r="S16" s="127"/>
      <c r="T16" s="127"/>
      <c r="U16" s="127"/>
      <c r="V16" s="127"/>
      <c r="W16" s="127"/>
      <c r="X16" s="196"/>
      <c r="Y16" s="217"/>
      <c r="Z16" s="127"/>
      <c r="AA16" s="127"/>
      <c r="AB16" s="218">
        <v>4.856</v>
      </c>
      <c r="AC16" s="218">
        <v>5.513</v>
      </c>
      <c r="AD16" s="218">
        <v>5.114</v>
      </c>
      <c r="AE16" s="218"/>
      <c r="AF16" s="218"/>
      <c r="AG16" s="218"/>
      <c r="AH16" s="218"/>
      <c r="AI16" s="218"/>
      <c r="AJ16" s="218"/>
      <c r="AK16" s="218"/>
      <c r="AL16" s="248"/>
      <c r="AM16" s="248"/>
      <c r="AN16" s="250"/>
      <c r="AO16" s="248"/>
      <c r="AP16" s="250"/>
      <c r="AQ16" s="276"/>
      <c r="AR16" s="277"/>
      <c r="AS16" s="276"/>
    </row>
    <row r="17" ht="31" customHeight="1" spans="2:45">
      <c r="B17" s="121"/>
      <c r="C17" s="122" t="s">
        <v>643</v>
      </c>
      <c r="D17" s="123" t="s">
        <v>574</v>
      </c>
      <c r="E17" s="124" t="s">
        <v>636</v>
      </c>
      <c r="F17" s="125"/>
      <c r="G17" s="127">
        <v>0.187</v>
      </c>
      <c r="H17" s="127">
        <v>5.463</v>
      </c>
      <c r="I17" s="127">
        <v>1.843</v>
      </c>
      <c r="J17" s="127">
        <v>0.06</v>
      </c>
      <c r="K17" s="127">
        <v>1.375</v>
      </c>
      <c r="L17" s="164">
        <v>0.305</v>
      </c>
      <c r="M17" s="165">
        <v>4.043</v>
      </c>
      <c r="N17" s="127">
        <v>10.068</v>
      </c>
      <c r="O17" s="127">
        <v>6.135</v>
      </c>
      <c r="P17" s="127">
        <v>9.403</v>
      </c>
      <c r="Q17" s="127">
        <v>10.819</v>
      </c>
      <c r="R17" s="127">
        <v>9.793</v>
      </c>
      <c r="S17" s="127">
        <v>4.009</v>
      </c>
      <c r="T17" s="127">
        <v>5.859</v>
      </c>
      <c r="U17" s="127">
        <v>4.694</v>
      </c>
      <c r="V17" s="127">
        <v>4.513</v>
      </c>
      <c r="W17" s="127">
        <v>5.514</v>
      </c>
      <c r="X17" s="196">
        <v>4.861</v>
      </c>
      <c r="Y17" s="217"/>
      <c r="Z17" s="127"/>
      <c r="AA17" s="127"/>
      <c r="AB17" s="218">
        <v>8.477</v>
      </c>
      <c r="AC17" s="218">
        <v>11.611</v>
      </c>
      <c r="AD17" s="218">
        <v>9.591</v>
      </c>
      <c r="AE17" s="218"/>
      <c r="AF17" s="218"/>
      <c r="AG17" s="218"/>
      <c r="AH17" s="218"/>
      <c r="AI17" s="218"/>
      <c r="AJ17" s="218"/>
      <c r="AK17" s="218"/>
      <c r="AL17" s="248">
        <v>362</v>
      </c>
      <c r="AM17" s="248">
        <v>23.26</v>
      </c>
      <c r="AN17" s="250"/>
      <c r="AO17" s="248">
        <v>1</v>
      </c>
      <c r="AP17" s="250"/>
      <c r="AQ17" s="276"/>
      <c r="AR17" s="277"/>
      <c r="AS17" s="276"/>
    </row>
    <row r="18" ht="20" customHeight="1" spans="2:45">
      <c r="B18" s="121"/>
      <c r="C18" s="122"/>
      <c r="D18" s="123" t="s">
        <v>574</v>
      </c>
      <c r="E18" s="124" t="s">
        <v>641</v>
      </c>
      <c r="F18" s="125"/>
      <c r="G18" s="127">
        <v>0.174</v>
      </c>
      <c r="H18" s="127">
        <v>1.387</v>
      </c>
      <c r="I18" s="127">
        <v>0.445</v>
      </c>
      <c r="J18" s="127">
        <v>0.083</v>
      </c>
      <c r="K18" s="127">
        <v>1.701</v>
      </c>
      <c r="L18" s="164">
        <v>0.251</v>
      </c>
      <c r="M18" s="165">
        <v>3.997</v>
      </c>
      <c r="N18" s="127">
        <v>9.824</v>
      </c>
      <c r="O18" s="127">
        <v>6.074</v>
      </c>
      <c r="P18" s="127">
        <v>9.201</v>
      </c>
      <c r="Q18" s="127">
        <v>10.709</v>
      </c>
      <c r="R18" s="127">
        <v>9.592</v>
      </c>
      <c r="S18" s="127">
        <v>4.002</v>
      </c>
      <c r="T18" s="127">
        <v>5.72</v>
      </c>
      <c r="U18" s="127">
        <v>4.68</v>
      </c>
      <c r="V18" s="127">
        <v>4.56</v>
      </c>
      <c r="W18" s="127">
        <v>5.633</v>
      </c>
      <c r="X18" s="196">
        <v>4.848</v>
      </c>
      <c r="Y18" s="217"/>
      <c r="Z18" s="127"/>
      <c r="AA18" s="127"/>
      <c r="AB18" s="218">
        <v>4.869</v>
      </c>
      <c r="AC18" s="218">
        <v>7.344</v>
      </c>
      <c r="AD18" s="218">
        <v>5.643</v>
      </c>
      <c r="AE18" s="218"/>
      <c r="AF18" s="218"/>
      <c r="AG18" s="218"/>
      <c r="AH18" s="218"/>
      <c r="AI18" s="218"/>
      <c r="AJ18" s="218"/>
      <c r="AK18" s="218"/>
      <c r="AL18" s="248"/>
      <c r="AM18" s="248"/>
      <c r="AN18" s="250"/>
      <c r="AO18" s="248"/>
      <c r="AP18" s="250"/>
      <c r="AQ18" s="276"/>
      <c r="AR18" s="277"/>
      <c r="AS18" s="276"/>
    </row>
    <row r="19" ht="31" customHeight="1" spans="2:45">
      <c r="B19" s="121"/>
      <c r="C19" s="122" t="s">
        <v>644</v>
      </c>
      <c r="D19" s="123" t="s">
        <v>574</v>
      </c>
      <c r="E19" s="124" t="s">
        <v>636</v>
      </c>
      <c r="F19" s="125"/>
      <c r="G19" s="127"/>
      <c r="H19" s="127"/>
      <c r="I19" s="127"/>
      <c r="J19" s="127"/>
      <c r="K19" s="127"/>
      <c r="L19" s="164"/>
      <c r="M19" s="165">
        <v>4.36</v>
      </c>
      <c r="N19" s="127">
        <v>7.694</v>
      </c>
      <c r="O19" s="127">
        <v>5.464</v>
      </c>
      <c r="P19" s="127">
        <v>7.252</v>
      </c>
      <c r="Q19" s="127">
        <v>7.832</v>
      </c>
      <c r="R19" s="127">
        <v>7.486</v>
      </c>
      <c r="S19" s="127">
        <v>4.004</v>
      </c>
      <c r="T19" s="127">
        <v>5.572</v>
      </c>
      <c r="U19" s="127">
        <v>4.664</v>
      </c>
      <c r="V19" s="127">
        <v>4.532</v>
      </c>
      <c r="W19" s="127">
        <v>5.202</v>
      </c>
      <c r="X19" s="196">
        <v>4.742</v>
      </c>
      <c r="Y19" s="217"/>
      <c r="Z19" s="127"/>
      <c r="AA19" s="127"/>
      <c r="AB19" s="218">
        <v>8.494</v>
      </c>
      <c r="AC19" s="218">
        <v>10.229</v>
      </c>
      <c r="AD19" s="218">
        <v>9.302</v>
      </c>
      <c r="AE19" s="218"/>
      <c r="AF19" s="218"/>
      <c r="AG19" s="218"/>
      <c r="AH19" s="218"/>
      <c r="AI19" s="218"/>
      <c r="AJ19" s="218"/>
      <c r="AK19" s="218"/>
      <c r="AL19" s="248">
        <v>375.7</v>
      </c>
      <c r="AM19" s="248">
        <v>23.32</v>
      </c>
      <c r="AN19" s="250"/>
      <c r="AO19" s="248">
        <v>1</v>
      </c>
      <c r="AP19" s="250"/>
      <c r="AQ19" s="276"/>
      <c r="AR19" s="277"/>
      <c r="AS19" s="276"/>
    </row>
    <row r="20" ht="20" customHeight="1" spans="2:45">
      <c r="B20" s="121"/>
      <c r="C20" s="122"/>
      <c r="D20" s="123" t="s">
        <v>574</v>
      </c>
      <c r="E20" s="124" t="s">
        <v>641</v>
      </c>
      <c r="F20" s="125"/>
      <c r="G20" s="127"/>
      <c r="H20" s="127"/>
      <c r="I20" s="127"/>
      <c r="J20" s="127"/>
      <c r="K20" s="127"/>
      <c r="L20" s="164"/>
      <c r="M20" s="165">
        <v>3.936</v>
      </c>
      <c r="N20" s="127">
        <v>7.335</v>
      </c>
      <c r="O20" s="127">
        <v>5.29</v>
      </c>
      <c r="P20" s="127">
        <v>7.012</v>
      </c>
      <c r="Q20" s="127">
        <v>7.668</v>
      </c>
      <c r="R20" s="127">
        <v>7.244</v>
      </c>
      <c r="S20" s="127">
        <v>3.973</v>
      </c>
      <c r="T20" s="127">
        <v>5.255</v>
      </c>
      <c r="U20" s="127">
        <v>4.686</v>
      </c>
      <c r="V20" s="127">
        <v>4.426</v>
      </c>
      <c r="W20" s="127">
        <v>5.152</v>
      </c>
      <c r="X20" s="196">
        <v>4.661</v>
      </c>
      <c r="Y20" s="217"/>
      <c r="Z20" s="127"/>
      <c r="AA20" s="127"/>
      <c r="AB20" s="218">
        <v>4.47</v>
      </c>
      <c r="AC20" s="218">
        <v>7.984</v>
      </c>
      <c r="AD20" s="218">
        <v>5.245</v>
      </c>
      <c r="AE20" s="218"/>
      <c r="AF20" s="218"/>
      <c r="AG20" s="218"/>
      <c r="AH20" s="218"/>
      <c r="AI20" s="218"/>
      <c r="AJ20" s="218"/>
      <c r="AK20" s="218"/>
      <c r="AL20" s="248"/>
      <c r="AM20" s="248"/>
      <c r="AN20" s="250"/>
      <c r="AO20" s="248"/>
      <c r="AP20" s="267"/>
      <c r="AQ20" s="276"/>
      <c r="AR20" s="277"/>
      <c r="AS20" s="276"/>
    </row>
    <row r="21" ht="31" customHeight="1" spans="2:45">
      <c r="B21" s="121"/>
      <c r="C21" s="122" t="s">
        <v>635</v>
      </c>
      <c r="D21" s="123" t="s">
        <v>574</v>
      </c>
      <c r="E21" s="124" t="s">
        <v>636</v>
      </c>
      <c r="F21" s="125"/>
      <c r="G21" s="128"/>
      <c r="H21" s="128"/>
      <c r="I21" s="128"/>
      <c r="J21" s="128"/>
      <c r="K21" s="128"/>
      <c r="L21" s="166"/>
      <c r="M21" s="128">
        <v>4.313</v>
      </c>
      <c r="N21" s="128">
        <v>5.705</v>
      </c>
      <c r="O21" s="128">
        <v>4.667</v>
      </c>
      <c r="P21" s="128"/>
      <c r="Q21" s="128"/>
      <c r="R21" s="128"/>
      <c r="S21" s="128"/>
      <c r="T21" s="128"/>
      <c r="U21" s="128"/>
      <c r="V21" s="128"/>
      <c r="W21" s="128"/>
      <c r="X21" s="197"/>
      <c r="Y21" s="219"/>
      <c r="Z21" s="128"/>
      <c r="AA21" s="128"/>
      <c r="AB21" s="220">
        <v>8.496</v>
      </c>
      <c r="AC21" s="220">
        <v>9.688</v>
      </c>
      <c r="AD21" s="220">
        <v>9.19</v>
      </c>
      <c r="AE21" s="220"/>
      <c r="AF21" s="220"/>
      <c r="AG21" s="220"/>
      <c r="AH21" s="220"/>
      <c r="AI21" s="220"/>
      <c r="AJ21" s="220"/>
      <c r="AK21" s="220"/>
      <c r="AL21" s="251" t="s">
        <v>574</v>
      </c>
      <c r="AM21" s="251" t="s">
        <v>574</v>
      </c>
      <c r="AN21" s="250"/>
      <c r="AO21" s="251">
        <v>1</v>
      </c>
      <c r="AP21" s="251" t="s">
        <v>645</v>
      </c>
      <c r="AQ21" s="276"/>
      <c r="AR21" s="277"/>
      <c r="AS21" s="276"/>
    </row>
    <row r="22" ht="20" customHeight="1" spans="2:45">
      <c r="B22" s="121"/>
      <c r="C22" s="122"/>
      <c r="D22" s="123" t="s">
        <v>574</v>
      </c>
      <c r="E22" s="124" t="s">
        <v>641</v>
      </c>
      <c r="F22" s="125"/>
      <c r="G22" s="128"/>
      <c r="H22" s="128"/>
      <c r="I22" s="128"/>
      <c r="J22" s="128"/>
      <c r="K22" s="128"/>
      <c r="L22" s="166"/>
      <c r="M22" s="128">
        <v>4.396</v>
      </c>
      <c r="N22" s="128">
        <v>5.522</v>
      </c>
      <c r="O22" s="128">
        <v>4.625</v>
      </c>
      <c r="P22" s="128"/>
      <c r="Q22" s="128"/>
      <c r="R22" s="128"/>
      <c r="S22" s="128"/>
      <c r="T22" s="128"/>
      <c r="U22" s="128"/>
      <c r="V22" s="128"/>
      <c r="W22" s="128"/>
      <c r="X22" s="197"/>
      <c r="Y22" s="219"/>
      <c r="Z22" s="128"/>
      <c r="AA22" s="128"/>
      <c r="AB22" s="220">
        <v>4.936</v>
      </c>
      <c r="AC22" s="220">
        <v>5.492</v>
      </c>
      <c r="AD22" s="220">
        <v>5.181</v>
      </c>
      <c r="AE22" s="220"/>
      <c r="AF22" s="220"/>
      <c r="AG22" s="220"/>
      <c r="AH22" s="220"/>
      <c r="AI22" s="220"/>
      <c r="AJ22" s="220"/>
      <c r="AK22" s="220"/>
      <c r="AL22" s="251"/>
      <c r="AM22" s="251"/>
      <c r="AN22" s="250"/>
      <c r="AO22" s="251"/>
      <c r="AP22" s="251"/>
      <c r="AQ22" s="276"/>
      <c r="AR22" s="277"/>
      <c r="AS22" s="276"/>
    </row>
    <row r="23" ht="31" customHeight="1" spans="2:45">
      <c r="B23" s="121"/>
      <c r="C23" s="122" t="s">
        <v>643</v>
      </c>
      <c r="D23" s="123" t="s">
        <v>574</v>
      </c>
      <c r="E23" s="124" t="s">
        <v>636</v>
      </c>
      <c r="F23" s="125"/>
      <c r="G23" s="128">
        <v>0.178</v>
      </c>
      <c r="H23" s="128">
        <v>5.482</v>
      </c>
      <c r="I23" s="128">
        <v>1.848</v>
      </c>
      <c r="J23" s="128">
        <v>0.059</v>
      </c>
      <c r="K23" s="128">
        <v>1.69</v>
      </c>
      <c r="L23" s="166">
        <v>0.291</v>
      </c>
      <c r="M23" s="167">
        <v>4.502</v>
      </c>
      <c r="N23" s="128">
        <v>10.434</v>
      </c>
      <c r="O23" s="128">
        <v>6.229</v>
      </c>
      <c r="P23" s="128">
        <v>9.781</v>
      </c>
      <c r="Q23" s="128">
        <v>10.392</v>
      </c>
      <c r="R23" s="128">
        <v>10.054</v>
      </c>
      <c r="S23" s="128">
        <v>4.411</v>
      </c>
      <c r="T23" s="128">
        <v>6.19</v>
      </c>
      <c r="U23" s="128">
        <v>4.791</v>
      </c>
      <c r="V23" s="128">
        <v>4.653</v>
      </c>
      <c r="W23" s="128">
        <v>5.507</v>
      </c>
      <c r="X23" s="197">
        <v>4.9</v>
      </c>
      <c r="Y23" s="219"/>
      <c r="Z23" s="128"/>
      <c r="AA23" s="128"/>
      <c r="AB23" s="220">
        <v>8.262</v>
      </c>
      <c r="AC23" s="220">
        <v>10.239</v>
      </c>
      <c r="AD23" s="220">
        <v>9.154</v>
      </c>
      <c r="AE23" s="220"/>
      <c r="AF23" s="220"/>
      <c r="AG23" s="220"/>
      <c r="AH23" s="220"/>
      <c r="AI23" s="220"/>
      <c r="AJ23" s="220"/>
      <c r="AK23" s="220"/>
      <c r="AL23" s="251">
        <v>362</v>
      </c>
      <c r="AM23" s="251">
        <v>23.26</v>
      </c>
      <c r="AN23" s="250"/>
      <c r="AO23" s="251">
        <v>1</v>
      </c>
      <c r="AP23" s="251"/>
      <c r="AQ23" s="276"/>
      <c r="AR23" s="277"/>
      <c r="AS23" s="276"/>
    </row>
    <row r="24" ht="20" customHeight="1" spans="2:45">
      <c r="B24" s="121"/>
      <c r="C24" s="122"/>
      <c r="D24" s="123" t="s">
        <v>574</v>
      </c>
      <c r="E24" s="124" t="s">
        <v>641</v>
      </c>
      <c r="F24" s="125"/>
      <c r="G24" s="128">
        <v>0.175</v>
      </c>
      <c r="H24" s="128">
        <v>1.493</v>
      </c>
      <c r="I24" s="128">
        <v>0.444</v>
      </c>
      <c r="J24" s="128">
        <v>0.083</v>
      </c>
      <c r="K24" s="128">
        <v>1.564</v>
      </c>
      <c r="L24" s="166">
        <v>0.241</v>
      </c>
      <c r="M24" s="167">
        <v>4.113</v>
      </c>
      <c r="N24" s="128">
        <v>10.225</v>
      </c>
      <c r="O24" s="128">
        <v>6.188</v>
      </c>
      <c r="P24" s="128">
        <v>9.578</v>
      </c>
      <c r="Q24" s="128">
        <v>10.309</v>
      </c>
      <c r="R24" s="128">
        <v>9.859</v>
      </c>
      <c r="S24" s="128">
        <v>4.39</v>
      </c>
      <c r="T24" s="128">
        <v>5.826</v>
      </c>
      <c r="U24" s="128">
        <v>4.75</v>
      </c>
      <c r="V24" s="128">
        <v>4.487</v>
      </c>
      <c r="W24" s="128">
        <v>5.406</v>
      </c>
      <c r="X24" s="197">
        <v>4.839</v>
      </c>
      <c r="Y24" s="219"/>
      <c r="Z24" s="128"/>
      <c r="AA24" s="128"/>
      <c r="AB24" s="220">
        <v>4.896</v>
      </c>
      <c r="AC24" s="220">
        <v>5.506</v>
      </c>
      <c r="AD24" s="220">
        <v>5.182</v>
      </c>
      <c r="AE24" s="220"/>
      <c r="AF24" s="220"/>
      <c r="AG24" s="220"/>
      <c r="AH24" s="220"/>
      <c r="AI24" s="220"/>
      <c r="AJ24" s="220"/>
      <c r="AK24" s="220"/>
      <c r="AL24" s="251"/>
      <c r="AM24" s="251"/>
      <c r="AN24" s="250"/>
      <c r="AO24" s="251"/>
      <c r="AP24" s="251"/>
      <c r="AQ24" s="276"/>
      <c r="AR24" s="277"/>
      <c r="AS24" s="276"/>
    </row>
    <row r="25" ht="31" customHeight="1" spans="2:45">
      <c r="B25" s="121"/>
      <c r="C25" s="122" t="s">
        <v>644</v>
      </c>
      <c r="D25" s="123" t="s">
        <v>574</v>
      </c>
      <c r="E25" s="124" t="s">
        <v>636</v>
      </c>
      <c r="F25" s="125"/>
      <c r="G25" s="128"/>
      <c r="H25" s="128"/>
      <c r="I25" s="128"/>
      <c r="J25" s="128"/>
      <c r="K25" s="128"/>
      <c r="L25" s="166"/>
      <c r="M25" s="167">
        <v>4.424</v>
      </c>
      <c r="N25" s="128">
        <v>8.344</v>
      </c>
      <c r="O25" s="128">
        <v>5.542</v>
      </c>
      <c r="P25" s="128">
        <v>7.227</v>
      </c>
      <c r="Q25" s="128">
        <v>8.895</v>
      </c>
      <c r="R25" s="128">
        <v>7.623</v>
      </c>
      <c r="S25" s="128">
        <v>4.076</v>
      </c>
      <c r="T25" s="128">
        <v>5.804</v>
      </c>
      <c r="U25" s="128">
        <v>4.718</v>
      </c>
      <c r="V25" s="128">
        <v>4.552</v>
      </c>
      <c r="W25" s="128">
        <v>5.581</v>
      </c>
      <c r="X25" s="197">
        <v>4.791</v>
      </c>
      <c r="Y25" s="219"/>
      <c r="Z25" s="128"/>
      <c r="AA25" s="128"/>
      <c r="AB25" s="220">
        <v>8.404</v>
      </c>
      <c r="AC25" s="220">
        <v>9.725</v>
      </c>
      <c r="AD25" s="220">
        <v>9.188</v>
      </c>
      <c r="AE25" s="220"/>
      <c r="AF25" s="220"/>
      <c r="AG25" s="220"/>
      <c r="AH25" s="220"/>
      <c r="AI25" s="220"/>
      <c r="AJ25" s="220"/>
      <c r="AK25" s="220"/>
      <c r="AL25" s="251">
        <v>375.7</v>
      </c>
      <c r="AM25" s="251">
        <v>23.32</v>
      </c>
      <c r="AN25" s="250"/>
      <c r="AO25" s="251">
        <v>1</v>
      </c>
      <c r="AP25" s="251"/>
      <c r="AQ25" s="276"/>
      <c r="AR25" s="277"/>
      <c r="AS25" s="276"/>
    </row>
    <row r="26" ht="20" customHeight="1" spans="2:45">
      <c r="B26" s="121"/>
      <c r="C26" s="122"/>
      <c r="D26" s="123" t="s">
        <v>574</v>
      </c>
      <c r="E26" s="124" t="s">
        <v>641</v>
      </c>
      <c r="F26" s="129"/>
      <c r="G26" s="128"/>
      <c r="H26" s="128"/>
      <c r="I26" s="128"/>
      <c r="J26" s="128"/>
      <c r="K26" s="128"/>
      <c r="L26" s="166"/>
      <c r="M26" s="167">
        <v>4.374</v>
      </c>
      <c r="N26" s="128">
        <v>7.824</v>
      </c>
      <c r="O26" s="128">
        <v>5.517</v>
      </c>
      <c r="P26" s="128">
        <v>7.072</v>
      </c>
      <c r="Q26" s="128">
        <v>8.504</v>
      </c>
      <c r="R26" s="128">
        <v>7.512</v>
      </c>
      <c r="S26" s="128">
        <v>3.962</v>
      </c>
      <c r="T26" s="128">
        <v>5.81</v>
      </c>
      <c r="U26" s="128">
        <v>4.71</v>
      </c>
      <c r="V26" s="128">
        <v>4.431</v>
      </c>
      <c r="W26" s="128">
        <v>5.541</v>
      </c>
      <c r="X26" s="197">
        <v>4.735</v>
      </c>
      <c r="Y26" s="219"/>
      <c r="Z26" s="128"/>
      <c r="AA26" s="128"/>
      <c r="AB26" s="220">
        <v>4.946</v>
      </c>
      <c r="AC26" s="220">
        <v>5.547</v>
      </c>
      <c r="AD26" s="220">
        <v>5.197</v>
      </c>
      <c r="AE26" s="220"/>
      <c r="AF26" s="220"/>
      <c r="AG26" s="220"/>
      <c r="AH26" s="220"/>
      <c r="AI26" s="220"/>
      <c r="AJ26" s="220"/>
      <c r="AK26" s="220"/>
      <c r="AL26" s="251"/>
      <c r="AM26" s="251"/>
      <c r="AN26" s="250"/>
      <c r="AO26" s="251"/>
      <c r="AP26" s="251"/>
      <c r="AQ26" s="278"/>
      <c r="AR26" s="279"/>
      <c r="AS26" s="276"/>
    </row>
    <row r="27" ht="31" customHeight="1" spans="2:45">
      <c r="B27" s="121"/>
      <c r="C27" s="122" t="s">
        <v>635</v>
      </c>
      <c r="D27" s="123" t="s">
        <v>574</v>
      </c>
      <c r="E27" s="124" t="s">
        <v>636</v>
      </c>
      <c r="F27" s="130">
        <v>2.01</v>
      </c>
      <c r="G27" s="131"/>
      <c r="H27" s="131"/>
      <c r="I27" s="131"/>
      <c r="J27" s="131"/>
      <c r="K27" s="131"/>
      <c r="L27" s="168"/>
      <c r="M27" s="169">
        <v>5.131</v>
      </c>
      <c r="N27" s="131">
        <v>7.019</v>
      </c>
      <c r="O27" s="131">
        <v>5.68</v>
      </c>
      <c r="P27" s="131"/>
      <c r="Q27" s="131"/>
      <c r="R27" s="198"/>
      <c r="S27" s="131"/>
      <c r="T27" s="131"/>
      <c r="U27" s="131"/>
      <c r="V27" s="131"/>
      <c r="W27" s="131"/>
      <c r="X27" s="199"/>
      <c r="Y27" s="221"/>
      <c r="Z27" s="131"/>
      <c r="AA27" s="131"/>
      <c r="AB27" s="222"/>
      <c r="AC27" s="222"/>
      <c r="AD27" s="222"/>
      <c r="AE27" s="222"/>
      <c r="AF27" s="222"/>
      <c r="AG27" s="222"/>
      <c r="AH27" s="222"/>
      <c r="AI27" s="222"/>
      <c r="AJ27" s="222"/>
      <c r="AK27" s="222"/>
      <c r="AL27" s="252" t="s">
        <v>574</v>
      </c>
      <c r="AM27" s="252" t="s">
        <v>574</v>
      </c>
      <c r="AN27" s="250"/>
      <c r="AO27" s="252">
        <v>1</v>
      </c>
      <c r="AP27" s="252" t="s">
        <v>645</v>
      </c>
      <c r="AQ27" s="280" t="s">
        <v>646</v>
      </c>
      <c r="AR27" s="281" t="s">
        <v>647</v>
      </c>
      <c r="AS27" s="276"/>
    </row>
    <row r="28" ht="20" customHeight="1" spans="2:45">
      <c r="B28" s="121"/>
      <c r="C28" s="122"/>
      <c r="D28" s="123" t="s">
        <v>574</v>
      </c>
      <c r="E28" s="124" t="s">
        <v>641</v>
      </c>
      <c r="F28" s="125"/>
      <c r="G28" s="131"/>
      <c r="H28" s="131"/>
      <c r="I28" s="131"/>
      <c r="J28" s="131"/>
      <c r="K28" s="131"/>
      <c r="L28" s="168"/>
      <c r="M28" s="169">
        <v>4.942</v>
      </c>
      <c r="N28" s="131">
        <v>6.447</v>
      </c>
      <c r="O28" s="131">
        <v>5.416</v>
      </c>
      <c r="P28" s="131"/>
      <c r="Q28" s="131"/>
      <c r="R28" s="198"/>
      <c r="S28" s="131"/>
      <c r="T28" s="131"/>
      <c r="U28" s="131"/>
      <c r="V28" s="131"/>
      <c r="W28" s="131"/>
      <c r="X28" s="199"/>
      <c r="Y28" s="221"/>
      <c r="Z28" s="131"/>
      <c r="AA28" s="131"/>
      <c r="AB28" s="222"/>
      <c r="AC28" s="222"/>
      <c r="AD28" s="222"/>
      <c r="AE28" s="222"/>
      <c r="AF28" s="222"/>
      <c r="AG28" s="222"/>
      <c r="AH28" s="222"/>
      <c r="AI28" s="222"/>
      <c r="AJ28" s="222"/>
      <c r="AK28" s="222"/>
      <c r="AL28" s="252"/>
      <c r="AM28" s="252"/>
      <c r="AN28" s="250"/>
      <c r="AO28" s="252"/>
      <c r="AP28" s="252"/>
      <c r="AQ28" s="280"/>
      <c r="AR28" s="281"/>
      <c r="AS28" s="276"/>
    </row>
    <row r="29" ht="31" customHeight="1" spans="2:45">
      <c r="B29" s="121"/>
      <c r="C29" s="122" t="s">
        <v>643</v>
      </c>
      <c r="D29" s="123" t="s">
        <v>574</v>
      </c>
      <c r="E29" s="124" t="s">
        <v>636</v>
      </c>
      <c r="F29" s="125"/>
      <c r="G29" s="131"/>
      <c r="H29" s="131"/>
      <c r="I29" s="131"/>
      <c r="J29" s="131"/>
      <c r="K29" s="131"/>
      <c r="L29" s="168"/>
      <c r="M29" s="169">
        <v>4.991</v>
      </c>
      <c r="N29" s="131">
        <v>10.248</v>
      </c>
      <c r="O29" s="131">
        <v>6.859</v>
      </c>
      <c r="P29" s="131">
        <v>5.709</v>
      </c>
      <c r="Q29" s="131">
        <v>11.825</v>
      </c>
      <c r="R29" s="131">
        <v>10.187</v>
      </c>
      <c r="S29" s="131">
        <v>5.085</v>
      </c>
      <c r="T29" s="131">
        <v>7.26</v>
      </c>
      <c r="U29" s="131">
        <v>5.752</v>
      </c>
      <c r="V29" s="131">
        <v>5.165</v>
      </c>
      <c r="W29" s="131">
        <v>7.062</v>
      </c>
      <c r="X29" s="199">
        <v>5.802</v>
      </c>
      <c r="Y29" s="221"/>
      <c r="Z29" s="131"/>
      <c r="AA29" s="131"/>
      <c r="AB29" s="222"/>
      <c r="AC29" s="222"/>
      <c r="AD29" s="222"/>
      <c r="AE29" s="222"/>
      <c r="AF29" s="222"/>
      <c r="AG29" s="222"/>
      <c r="AH29" s="222"/>
      <c r="AI29" s="222"/>
      <c r="AJ29" s="222"/>
      <c r="AK29" s="222"/>
      <c r="AL29" s="252">
        <v>357</v>
      </c>
      <c r="AM29" s="252">
        <v>22.54</v>
      </c>
      <c r="AN29" s="250"/>
      <c r="AO29" s="252">
        <v>1</v>
      </c>
      <c r="AP29" s="252"/>
      <c r="AQ29" s="280"/>
      <c r="AR29" s="281"/>
      <c r="AS29" s="276"/>
    </row>
    <row r="30" ht="20" customHeight="1" spans="2:45">
      <c r="B30" s="121"/>
      <c r="C30" s="122"/>
      <c r="D30" s="123" t="s">
        <v>574</v>
      </c>
      <c r="E30" s="124" t="s">
        <v>641</v>
      </c>
      <c r="F30" s="125"/>
      <c r="G30" s="131"/>
      <c r="H30" s="131"/>
      <c r="I30" s="131"/>
      <c r="J30" s="131"/>
      <c r="K30" s="131"/>
      <c r="L30" s="168"/>
      <c r="M30" s="169">
        <v>5.013</v>
      </c>
      <c r="N30" s="131">
        <v>9.902</v>
      </c>
      <c r="O30" s="131">
        <v>6.658</v>
      </c>
      <c r="P30" s="131">
        <v>5.619</v>
      </c>
      <c r="Q30" s="131">
        <v>11.026</v>
      </c>
      <c r="R30" s="131">
        <v>9.717</v>
      </c>
      <c r="S30" s="131">
        <v>4.957</v>
      </c>
      <c r="T30" s="131">
        <v>6.755</v>
      </c>
      <c r="U30" s="131">
        <v>5.498</v>
      </c>
      <c r="V30" s="131">
        <v>5.014</v>
      </c>
      <c r="W30" s="131">
        <v>7.046</v>
      </c>
      <c r="X30" s="199">
        <v>5.543</v>
      </c>
      <c r="Y30" s="221"/>
      <c r="Z30" s="131"/>
      <c r="AA30" s="131"/>
      <c r="AB30" s="222"/>
      <c r="AC30" s="222"/>
      <c r="AD30" s="222"/>
      <c r="AE30" s="222"/>
      <c r="AF30" s="222"/>
      <c r="AG30" s="222"/>
      <c r="AH30" s="222"/>
      <c r="AI30" s="222"/>
      <c r="AJ30" s="222"/>
      <c r="AK30" s="222"/>
      <c r="AL30" s="252"/>
      <c r="AM30" s="252"/>
      <c r="AN30" s="250"/>
      <c r="AO30" s="252"/>
      <c r="AP30" s="252"/>
      <c r="AQ30" s="280"/>
      <c r="AR30" s="281"/>
      <c r="AS30" s="276"/>
    </row>
    <row r="31" ht="31" customHeight="1" spans="2:45">
      <c r="B31" s="121"/>
      <c r="C31" s="122" t="s">
        <v>644</v>
      </c>
      <c r="D31" s="123" t="s">
        <v>574</v>
      </c>
      <c r="E31" s="124" t="s">
        <v>636</v>
      </c>
      <c r="F31" s="125"/>
      <c r="G31" s="131"/>
      <c r="H31" s="131"/>
      <c r="I31" s="131"/>
      <c r="J31" s="131"/>
      <c r="K31" s="131"/>
      <c r="L31" s="168"/>
      <c r="M31" s="169">
        <v>5.084</v>
      </c>
      <c r="N31" s="131">
        <v>8.147</v>
      </c>
      <c r="O31" s="131">
        <v>6.251</v>
      </c>
      <c r="P31" s="131">
        <v>7.289</v>
      </c>
      <c r="Q31" s="131">
        <v>10.099</v>
      </c>
      <c r="R31" s="131">
        <v>8.035</v>
      </c>
      <c r="S31" s="131">
        <v>4.992</v>
      </c>
      <c r="T31" s="131">
        <v>7.131</v>
      </c>
      <c r="U31" s="131">
        <v>5.655</v>
      </c>
      <c r="V31" s="131">
        <v>5.088</v>
      </c>
      <c r="W31" s="131">
        <v>6.884</v>
      </c>
      <c r="X31" s="199">
        <v>5.692</v>
      </c>
      <c r="Y31" s="221"/>
      <c r="Z31" s="131"/>
      <c r="AA31" s="131"/>
      <c r="AB31" s="222"/>
      <c r="AC31" s="222"/>
      <c r="AD31" s="222"/>
      <c r="AE31" s="222"/>
      <c r="AF31" s="222"/>
      <c r="AG31" s="222"/>
      <c r="AH31" s="222"/>
      <c r="AI31" s="222"/>
      <c r="AJ31" s="222"/>
      <c r="AK31" s="222"/>
      <c r="AL31" s="252">
        <v>360.8</v>
      </c>
      <c r="AM31" s="252">
        <v>22.78</v>
      </c>
      <c r="AN31" s="250"/>
      <c r="AO31" s="252">
        <v>1</v>
      </c>
      <c r="AP31" s="252"/>
      <c r="AQ31" s="280"/>
      <c r="AR31" s="281"/>
      <c r="AS31" s="276"/>
    </row>
    <row r="32" ht="20" customHeight="1" spans="2:45">
      <c r="B32" s="121"/>
      <c r="C32" s="122"/>
      <c r="D32" s="123" t="s">
        <v>574</v>
      </c>
      <c r="E32" s="124" t="s">
        <v>641</v>
      </c>
      <c r="F32" s="125"/>
      <c r="G32" s="131"/>
      <c r="H32" s="131"/>
      <c r="I32" s="131"/>
      <c r="J32" s="131"/>
      <c r="K32" s="131"/>
      <c r="L32" s="168"/>
      <c r="M32" s="169">
        <v>5.01</v>
      </c>
      <c r="N32" s="131">
        <v>8.067</v>
      </c>
      <c r="O32" s="131">
        <v>6.098</v>
      </c>
      <c r="P32" s="131">
        <v>5.54</v>
      </c>
      <c r="Q32" s="131">
        <v>8.852</v>
      </c>
      <c r="R32" s="131">
        <v>7.695</v>
      </c>
      <c r="S32" s="131">
        <v>4.916</v>
      </c>
      <c r="T32" s="131">
        <v>6.905</v>
      </c>
      <c r="U32" s="131">
        <v>5.479</v>
      </c>
      <c r="V32" s="131">
        <v>4.992</v>
      </c>
      <c r="W32" s="131">
        <v>6.465</v>
      </c>
      <c r="X32" s="199">
        <v>5.495</v>
      </c>
      <c r="Y32" s="221"/>
      <c r="Z32" s="131"/>
      <c r="AA32" s="131"/>
      <c r="AB32" s="222"/>
      <c r="AC32" s="222"/>
      <c r="AD32" s="222"/>
      <c r="AE32" s="222"/>
      <c r="AF32" s="222"/>
      <c r="AG32" s="222"/>
      <c r="AH32" s="222"/>
      <c r="AI32" s="222"/>
      <c r="AJ32" s="222"/>
      <c r="AK32" s="222"/>
      <c r="AL32" s="252"/>
      <c r="AM32" s="252"/>
      <c r="AN32" s="250"/>
      <c r="AO32" s="252"/>
      <c r="AP32" s="252"/>
      <c r="AQ32" s="280"/>
      <c r="AR32" s="281"/>
      <c r="AS32" s="276"/>
    </row>
    <row r="33" ht="31" customHeight="1" spans="2:45">
      <c r="B33" s="121"/>
      <c r="C33" s="122" t="s">
        <v>635</v>
      </c>
      <c r="D33" s="123" t="s">
        <v>574</v>
      </c>
      <c r="E33" s="124" t="s">
        <v>636</v>
      </c>
      <c r="F33" s="125"/>
      <c r="G33" s="132"/>
      <c r="H33" s="132"/>
      <c r="I33" s="132"/>
      <c r="J33" s="132"/>
      <c r="K33" s="132"/>
      <c r="L33" s="170"/>
      <c r="M33" s="132">
        <v>7.942</v>
      </c>
      <c r="N33" s="132">
        <v>11.309</v>
      </c>
      <c r="O33" s="171">
        <v>9.671</v>
      </c>
      <c r="P33" s="132"/>
      <c r="Q33" s="132"/>
      <c r="R33" s="171"/>
      <c r="S33" s="132"/>
      <c r="T33" s="132"/>
      <c r="U33" s="132"/>
      <c r="V33" s="132"/>
      <c r="W33" s="132"/>
      <c r="X33" s="200"/>
      <c r="Y33" s="223"/>
      <c r="Z33" s="132"/>
      <c r="AA33" s="132"/>
      <c r="AB33" s="224"/>
      <c r="AC33" s="224"/>
      <c r="AD33" s="224"/>
      <c r="AE33" s="224"/>
      <c r="AF33" s="224"/>
      <c r="AG33" s="224"/>
      <c r="AH33" s="224"/>
      <c r="AI33" s="224"/>
      <c r="AJ33" s="224"/>
      <c r="AK33" s="224"/>
      <c r="AL33" s="253" t="s">
        <v>574</v>
      </c>
      <c r="AM33" s="253" t="s">
        <v>574</v>
      </c>
      <c r="AN33" s="250"/>
      <c r="AO33" s="253">
        <v>1</v>
      </c>
      <c r="AP33" s="253" t="s">
        <v>648</v>
      </c>
      <c r="AQ33" s="280"/>
      <c r="AR33" s="281" t="s">
        <v>649</v>
      </c>
      <c r="AS33" s="276"/>
    </row>
    <row r="34" ht="20" customHeight="1" spans="2:45">
      <c r="B34" s="121"/>
      <c r="C34" s="122"/>
      <c r="D34" s="123" t="s">
        <v>574</v>
      </c>
      <c r="E34" s="124" t="s">
        <v>641</v>
      </c>
      <c r="F34" s="125"/>
      <c r="G34" s="132"/>
      <c r="H34" s="132"/>
      <c r="I34" s="132"/>
      <c r="J34" s="132"/>
      <c r="K34" s="132"/>
      <c r="L34" s="170"/>
      <c r="M34" s="132">
        <v>7.637</v>
      </c>
      <c r="N34" s="132">
        <v>10.843</v>
      </c>
      <c r="O34" s="171">
        <v>9.25</v>
      </c>
      <c r="P34" s="132"/>
      <c r="Q34" s="132"/>
      <c r="R34" s="171"/>
      <c r="S34" s="132"/>
      <c r="T34" s="132"/>
      <c r="U34" s="132"/>
      <c r="V34" s="132"/>
      <c r="W34" s="132"/>
      <c r="X34" s="200"/>
      <c r="Y34" s="223"/>
      <c r="Z34" s="132"/>
      <c r="AA34" s="132"/>
      <c r="AB34" s="224"/>
      <c r="AC34" s="224"/>
      <c r="AD34" s="224"/>
      <c r="AE34" s="224"/>
      <c r="AF34" s="224"/>
      <c r="AG34" s="224"/>
      <c r="AH34" s="224"/>
      <c r="AI34" s="224"/>
      <c r="AJ34" s="224"/>
      <c r="AK34" s="224"/>
      <c r="AL34" s="253"/>
      <c r="AM34" s="253"/>
      <c r="AN34" s="250"/>
      <c r="AO34" s="253"/>
      <c r="AP34" s="253"/>
      <c r="AQ34" s="280"/>
      <c r="AR34" s="281"/>
      <c r="AS34" s="276"/>
    </row>
    <row r="35" ht="31" customHeight="1" spans="2:45">
      <c r="B35" s="121"/>
      <c r="C35" s="122" t="s">
        <v>643</v>
      </c>
      <c r="D35" s="123" t="s">
        <v>574</v>
      </c>
      <c r="E35" s="124" t="s">
        <v>636</v>
      </c>
      <c r="F35" s="125"/>
      <c r="G35" s="132"/>
      <c r="H35" s="132"/>
      <c r="I35" s="132"/>
      <c r="J35" s="132"/>
      <c r="K35" s="132"/>
      <c r="L35" s="170"/>
      <c r="M35" s="172">
        <v>8.393</v>
      </c>
      <c r="N35" s="132">
        <v>15.296</v>
      </c>
      <c r="O35" s="132">
        <v>11.527</v>
      </c>
      <c r="P35" s="132">
        <v>10.142</v>
      </c>
      <c r="Q35" s="132">
        <v>16.064</v>
      </c>
      <c r="R35" s="171">
        <v>13.979</v>
      </c>
      <c r="S35" s="132">
        <v>7.466</v>
      </c>
      <c r="T35" s="132">
        <v>11.834</v>
      </c>
      <c r="U35" s="132">
        <v>10.134</v>
      </c>
      <c r="V35" s="132">
        <v>8.206</v>
      </c>
      <c r="W35" s="132">
        <v>11.563</v>
      </c>
      <c r="X35" s="201">
        <v>10.316</v>
      </c>
      <c r="Y35" s="223"/>
      <c r="Z35" s="132"/>
      <c r="AA35" s="132"/>
      <c r="AB35" s="224"/>
      <c r="AC35" s="224"/>
      <c r="AD35" s="224"/>
      <c r="AE35" s="224"/>
      <c r="AF35" s="224"/>
      <c r="AG35" s="224"/>
      <c r="AH35" s="224"/>
      <c r="AI35" s="224"/>
      <c r="AJ35" s="224"/>
      <c r="AK35" s="224"/>
      <c r="AL35" s="253">
        <v>357</v>
      </c>
      <c r="AM35" s="253">
        <v>22.54</v>
      </c>
      <c r="AN35" s="250"/>
      <c r="AO35" s="253">
        <v>1</v>
      </c>
      <c r="AP35" s="253"/>
      <c r="AQ35" s="280"/>
      <c r="AR35" s="281"/>
      <c r="AS35" s="276"/>
    </row>
    <row r="36" ht="20" customHeight="1" spans="2:45">
      <c r="B36" s="121"/>
      <c r="C36" s="122"/>
      <c r="D36" s="123" t="s">
        <v>574</v>
      </c>
      <c r="E36" s="124" t="s">
        <v>641</v>
      </c>
      <c r="F36" s="125"/>
      <c r="G36" s="132"/>
      <c r="H36" s="132"/>
      <c r="I36" s="132"/>
      <c r="J36" s="132"/>
      <c r="K36" s="132"/>
      <c r="L36" s="170"/>
      <c r="M36" s="172">
        <v>8.095</v>
      </c>
      <c r="N36" s="132">
        <v>14.382</v>
      </c>
      <c r="O36" s="132">
        <v>11.03</v>
      </c>
      <c r="P36" s="132">
        <v>9.64</v>
      </c>
      <c r="Q36" s="132">
        <v>14.997</v>
      </c>
      <c r="R36" s="171">
        <v>13.055</v>
      </c>
      <c r="S36" s="132">
        <v>7.014</v>
      </c>
      <c r="T36" s="132">
        <v>11.301</v>
      </c>
      <c r="U36" s="132">
        <v>9.645</v>
      </c>
      <c r="V36" s="132">
        <v>7.717</v>
      </c>
      <c r="W36" s="132">
        <v>10.896</v>
      </c>
      <c r="X36" s="201">
        <v>9.773</v>
      </c>
      <c r="Y36" s="223"/>
      <c r="Z36" s="132"/>
      <c r="AA36" s="132"/>
      <c r="AB36" s="224"/>
      <c r="AC36" s="224"/>
      <c r="AD36" s="224"/>
      <c r="AE36" s="224"/>
      <c r="AF36" s="224"/>
      <c r="AG36" s="224"/>
      <c r="AH36" s="224"/>
      <c r="AI36" s="224"/>
      <c r="AJ36" s="224"/>
      <c r="AK36" s="224"/>
      <c r="AL36" s="253"/>
      <c r="AM36" s="253"/>
      <c r="AN36" s="250"/>
      <c r="AO36" s="253"/>
      <c r="AP36" s="253"/>
      <c r="AQ36" s="280"/>
      <c r="AR36" s="281"/>
      <c r="AS36" s="276"/>
    </row>
    <row r="37" ht="31" customHeight="1" spans="2:45">
      <c r="B37" s="121"/>
      <c r="C37" s="122" t="s">
        <v>644</v>
      </c>
      <c r="D37" s="123" t="s">
        <v>574</v>
      </c>
      <c r="E37" s="124" t="s">
        <v>636</v>
      </c>
      <c r="F37" s="125"/>
      <c r="G37" s="132"/>
      <c r="H37" s="132"/>
      <c r="I37" s="132"/>
      <c r="J37" s="132"/>
      <c r="K37" s="132"/>
      <c r="L37" s="170"/>
      <c r="M37" s="172">
        <v>7.388</v>
      </c>
      <c r="N37" s="132">
        <v>12.855</v>
      </c>
      <c r="O37" s="132">
        <v>9.76</v>
      </c>
      <c r="P37" s="132">
        <v>9.073</v>
      </c>
      <c r="Q37" s="132">
        <v>13.76</v>
      </c>
      <c r="R37" s="132">
        <v>11.532</v>
      </c>
      <c r="S37" s="132">
        <v>7.083</v>
      </c>
      <c r="T37" s="132">
        <v>11.277</v>
      </c>
      <c r="U37" s="132">
        <v>9.121</v>
      </c>
      <c r="V37" s="132">
        <v>7.451</v>
      </c>
      <c r="W37" s="132">
        <v>11.575</v>
      </c>
      <c r="X37" s="200">
        <v>9.367</v>
      </c>
      <c r="Y37" s="223"/>
      <c r="Z37" s="132"/>
      <c r="AA37" s="132"/>
      <c r="AB37" s="224"/>
      <c r="AC37" s="224"/>
      <c r="AD37" s="224"/>
      <c r="AE37" s="224"/>
      <c r="AF37" s="224"/>
      <c r="AG37" s="224"/>
      <c r="AH37" s="224"/>
      <c r="AI37" s="224"/>
      <c r="AJ37" s="224"/>
      <c r="AK37" s="224"/>
      <c r="AL37" s="253">
        <v>360.8</v>
      </c>
      <c r="AM37" s="253">
        <v>22.78</v>
      </c>
      <c r="AN37" s="250"/>
      <c r="AO37" s="253">
        <v>1</v>
      </c>
      <c r="AP37" s="253"/>
      <c r="AQ37" s="280"/>
      <c r="AR37" s="281"/>
      <c r="AS37" s="276"/>
    </row>
    <row r="38" ht="20" customHeight="1" spans="2:45">
      <c r="B38" s="121"/>
      <c r="C38" s="122"/>
      <c r="D38" s="123" t="s">
        <v>574</v>
      </c>
      <c r="E38" s="124" t="s">
        <v>641</v>
      </c>
      <c r="F38" s="125"/>
      <c r="G38" s="132"/>
      <c r="H38" s="132"/>
      <c r="I38" s="132"/>
      <c r="J38" s="132"/>
      <c r="K38" s="132"/>
      <c r="L38" s="170"/>
      <c r="M38" s="172">
        <v>7.374</v>
      </c>
      <c r="N38" s="132">
        <v>12.436</v>
      </c>
      <c r="O38" s="132">
        <v>9.338</v>
      </c>
      <c r="P38" s="132">
        <v>8.625</v>
      </c>
      <c r="Q38" s="132">
        <v>13.173</v>
      </c>
      <c r="R38" s="171">
        <v>11.225</v>
      </c>
      <c r="S38" s="132">
        <v>6.831</v>
      </c>
      <c r="T38" s="132">
        <v>10.637</v>
      </c>
      <c r="U38" s="132">
        <v>8.68</v>
      </c>
      <c r="V38" s="132">
        <v>6.997</v>
      </c>
      <c r="W38" s="132">
        <v>10.864</v>
      </c>
      <c r="X38" s="200">
        <v>8.843</v>
      </c>
      <c r="Y38" s="223"/>
      <c r="Z38" s="132"/>
      <c r="AA38" s="132"/>
      <c r="AB38" s="224"/>
      <c r="AC38" s="224"/>
      <c r="AD38" s="224"/>
      <c r="AE38" s="224"/>
      <c r="AF38" s="224"/>
      <c r="AG38" s="224"/>
      <c r="AH38" s="224"/>
      <c r="AI38" s="224"/>
      <c r="AJ38" s="224"/>
      <c r="AK38" s="224"/>
      <c r="AL38" s="253"/>
      <c r="AM38" s="253"/>
      <c r="AN38" s="250"/>
      <c r="AO38" s="253"/>
      <c r="AP38" s="253"/>
      <c r="AQ38" s="280"/>
      <c r="AR38" s="281"/>
      <c r="AS38" s="276"/>
    </row>
    <row r="39" ht="31" customHeight="1" spans="2:45">
      <c r="B39" s="121"/>
      <c r="C39" s="122" t="s">
        <v>635</v>
      </c>
      <c r="D39" s="123" t="s">
        <v>574</v>
      </c>
      <c r="E39" s="133" t="s">
        <v>650</v>
      </c>
      <c r="F39" s="125"/>
      <c r="G39" s="134">
        <v>0.15</v>
      </c>
      <c r="H39" s="134">
        <v>5.41</v>
      </c>
      <c r="I39" s="134">
        <v>0.776</v>
      </c>
      <c r="J39" s="134" t="s">
        <v>651</v>
      </c>
      <c r="K39" s="134">
        <v>1.148</v>
      </c>
      <c r="L39" s="173">
        <v>0.24</v>
      </c>
      <c r="M39" s="134">
        <v>5.341</v>
      </c>
      <c r="N39" s="134">
        <v>6.471</v>
      </c>
      <c r="O39" s="174">
        <v>5.791</v>
      </c>
      <c r="P39" s="134"/>
      <c r="Q39" s="134"/>
      <c r="R39" s="174"/>
      <c r="S39" s="134"/>
      <c r="T39" s="134"/>
      <c r="U39" s="134"/>
      <c r="V39" s="134"/>
      <c r="W39" s="134"/>
      <c r="X39" s="202"/>
      <c r="Y39" s="225"/>
      <c r="Z39" s="134"/>
      <c r="AA39" s="134"/>
      <c r="AB39" s="226">
        <v>8.39</v>
      </c>
      <c r="AC39" s="226">
        <v>9.75</v>
      </c>
      <c r="AD39" s="226">
        <v>9.182</v>
      </c>
      <c r="AE39" s="226"/>
      <c r="AF39" s="226"/>
      <c r="AG39" s="226"/>
      <c r="AH39" s="226"/>
      <c r="AI39" s="226"/>
      <c r="AJ39" s="226"/>
      <c r="AK39" s="226"/>
      <c r="AL39" s="254" t="s">
        <v>574</v>
      </c>
      <c r="AM39" s="254" t="s">
        <v>574</v>
      </c>
      <c r="AN39" s="250"/>
      <c r="AO39" s="254">
        <v>1</v>
      </c>
      <c r="AP39" s="254" t="s">
        <v>652</v>
      </c>
      <c r="AQ39" s="280" t="s">
        <v>639</v>
      </c>
      <c r="AR39" s="282" t="s">
        <v>640</v>
      </c>
      <c r="AS39" s="276"/>
    </row>
    <row r="40" ht="31" customHeight="1" spans="2:45">
      <c r="B40" s="121"/>
      <c r="C40" s="122" t="s">
        <v>643</v>
      </c>
      <c r="D40" s="123" t="s">
        <v>574</v>
      </c>
      <c r="E40" s="135"/>
      <c r="F40" s="125"/>
      <c r="G40" s="134"/>
      <c r="H40" s="134"/>
      <c r="I40" s="134"/>
      <c r="J40" s="134"/>
      <c r="K40" s="134"/>
      <c r="L40" s="173"/>
      <c r="M40" s="175">
        <v>4.814</v>
      </c>
      <c r="N40" s="134">
        <v>16.309</v>
      </c>
      <c r="O40" s="134">
        <v>8.814</v>
      </c>
      <c r="P40" s="134">
        <v>15.322</v>
      </c>
      <c r="Q40" s="134">
        <v>17.93</v>
      </c>
      <c r="R40" s="134">
        <v>16.169</v>
      </c>
      <c r="S40" s="134">
        <v>5.337</v>
      </c>
      <c r="T40" s="134">
        <v>7.184</v>
      </c>
      <c r="U40" s="134">
        <v>5.975</v>
      </c>
      <c r="V40" s="134">
        <v>5.81</v>
      </c>
      <c r="W40" s="134">
        <v>6.933</v>
      </c>
      <c r="X40" s="202">
        <v>6.292</v>
      </c>
      <c r="Y40" s="225"/>
      <c r="Z40" s="134"/>
      <c r="AA40" s="134"/>
      <c r="AB40" s="226">
        <v>8.848</v>
      </c>
      <c r="AC40" s="226">
        <v>13.336</v>
      </c>
      <c r="AD40" s="226">
        <v>10.412</v>
      </c>
      <c r="AE40" s="226"/>
      <c r="AF40" s="226"/>
      <c r="AG40" s="226"/>
      <c r="AH40" s="226"/>
      <c r="AI40" s="226"/>
      <c r="AJ40" s="226"/>
      <c r="AK40" s="226"/>
      <c r="AL40" s="254">
        <v>357</v>
      </c>
      <c r="AM40" s="254">
        <v>22.54</v>
      </c>
      <c r="AN40" s="250"/>
      <c r="AO40" s="254">
        <v>1</v>
      </c>
      <c r="AP40" s="254"/>
      <c r="AQ40" s="280"/>
      <c r="AR40" s="283"/>
      <c r="AS40" s="276"/>
    </row>
    <row r="41" ht="31" customHeight="1" spans="2:45">
      <c r="B41" s="121"/>
      <c r="C41" s="122" t="s">
        <v>644</v>
      </c>
      <c r="D41" s="123" t="s">
        <v>574</v>
      </c>
      <c r="E41" s="135"/>
      <c r="F41" s="125"/>
      <c r="G41" s="134"/>
      <c r="H41" s="134"/>
      <c r="I41" s="134"/>
      <c r="J41" s="134"/>
      <c r="K41" s="134"/>
      <c r="L41" s="173"/>
      <c r="M41" s="175">
        <v>4.797</v>
      </c>
      <c r="N41" s="134">
        <v>11.808</v>
      </c>
      <c r="O41" s="134">
        <v>7.275</v>
      </c>
      <c r="P41" s="134">
        <v>10.755</v>
      </c>
      <c r="Q41" s="134">
        <v>11.875</v>
      </c>
      <c r="R41" s="134">
        <v>11.235</v>
      </c>
      <c r="S41" s="134">
        <v>4.876</v>
      </c>
      <c r="T41" s="134">
        <v>6.694</v>
      </c>
      <c r="U41" s="134">
        <v>5.82</v>
      </c>
      <c r="V41" s="134">
        <v>5.521</v>
      </c>
      <c r="W41" s="134">
        <v>6.603</v>
      </c>
      <c r="X41" s="202">
        <v>5.979</v>
      </c>
      <c r="Y41" s="225"/>
      <c r="Z41" s="134"/>
      <c r="AA41" s="134"/>
      <c r="AB41" s="226">
        <v>8.464</v>
      </c>
      <c r="AC41" s="226">
        <v>11.648</v>
      </c>
      <c r="AD41" s="226">
        <v>9.371</v>
      </c>
      <c r="AE41" s="226"/>
      <c r="AF41" s="226"/>
      <c r="AG41" s="226"/>
      <c r="AH41" s="226"/>
      <c r="AI41" s="226"/>
      <c r="AJ41" s="226"/>
      <c r="AK41" s="226"/>
      <c r="AL41" s="254">
        <v>360.8</v>
      </c>
      <c r="AM41" s="254">
        <v>22.78</v>
      </c>
      <c r="AN41" s="250"/>
      <c r="AO41" s="254">
        <v>1</v>
      </c>
      <c r="AP41" s="254"/>
      <c r="AQ41" s="280"/>
      <c r="AR41" s="283"/>
      <c r="AS41" s="276"/>
    </row>
    <row r="42" ht="31" customHeight="1" spans="2:45">
      <c r="B42" s="121"/>
      <c r="C42" s="122" t="s">
        <v>635</v>
      </c>
      <c r="D42" s="123" t="s">
        <v>574</v>
      </c>
      <c r="E42" s="135"/>
      <c r="F42" s="125"/>
      <c r="G42" s="136">
        <v>0.062</v>
      </c>
      <c r="H42" s="136">
        <v>3.115</v>
      </c>
      <c r="I42" s="136">
        <v>0.329</v>
      </c>
      <c r="J42" s="136">
        <v>0.06</v>
      </c>
      <c r="K42" s="136">
        <v>1.67</v>
      </c>
      <c r="L42" s="176">
        <v>0.234</v>
      </c>
      <c r="M42" s="136">
        <v>4.957</v>
      </c>
      <c r="N42" s="136">
        <v>5.89</v>
      </c>
      <c r="O42" s="177">
        <v>5.182</v>
      </c>
      <c r="P42" s="136"/>
      <c r="Q42" s="136"/>
      <c r="R42" s="177"/>
      <c r="S42" s="136"/>
      <c r="T42" s="136"/>
      <c r="U42" s="136"/>
      <c r="V42" s="136"/>
      <c r="W42" s="136"/>
      <c r="X42" s="203"/>
      <c r="Y42" s="227"/>
      <c r="Z42" s="136"/>
      <c r="AA42" s="136"/>
      <c r="AB42" s="228">
        <v>8.287</v>
      </c>
      <c r="AC42" s="228">
        <v>9.797</v>
      </c>
      <c r="AD42" s="228">
        <v>9.39974</v>
      </c>
      <c r="AE42" s="228"/>
      <c r="AF42" s="228"/>
      <c r="AG42" s="228"/>
      <c r="AH42" s="228"/>
      <c r="AI42" s="228"/>
      <c r="AJ42" s="228"/>
      <c r="AK42" s="228"/>
      <c r="AL42" s="255" t="s">
        <v>574</v>
      </c>
      <c r="AM42" s="255" t="s">
        <v>574</v>
      </c>
      <c r="AN42" s="250"/>
      <c r="AO42" s="255">
        <v>1</v>
      </c>
      <c r="AP42" s="255" t="s">
        <v>653</v>
      </c>
      <c r="AQ42" s="280"/>
      <c r="AR42" s="283"/>
      <c r="AS42" s="276"/>
    </row>
    <row r="43" ht="31" customHeight="1" spans="2:45">
      <c r="B43" s="121"/>
      <c r="C43" s="122" t="s">
        <v>643</v>
      </c>
      <c r="D43" s="123" t="s">
        <v>574</v>
      </c>
      <c r="E43" s="135"/>
      <c r="F43" s="125"/>
      <c r="G43" s="136"/>
      <c r="H43" s="136"/>
      <c r="I43" s="136"/>
      <c r="J43" s="136"/>
      <c r="K43" s="136"/>
      <c r="L43" s="176"/>
      <c r="M43" s="178">
        <v>4.565</v>
      </c>
      <c r="N43" s="136">
        <v>25.943</v>
      </c>
      <c r="O43" s="136">
        <v>11.067</v>
      </c>
      <c r="P43" s="136">
        <v>24.166</v>
      </c>
      <c r="Q43" s="136">
        <v>26.313</v>
      </c>
      <c r="R43" s="177">
        <v>24.818</v>
      </c>
      <c r="S43" s="136">
        <v>4.662</v>
      </c>
      <c r="T43" s="136">
        <v>6.211</v>
      </c>
      <c r="U43" s="136">
        <v>5.47</v>
      </c>
      <c r="V43" s="136">
        <v>5.927</v>
      </c>
      <c r="W43" s="136">
        <v>6.519</v>
      </c>
      <c r="X43" s="203">
        <v>6.239</v>
      </c>
      <c r="Y43" s="227"/>
      <c r="Z43" s="136"/>
      <c r="AA43" s="136"/>
      <c r="AB43" s="228">
        <v>8.668</v>
      </c>
      <c r="AC43" s="228">
        <v>17.957</v>
      </c>
      <c r="AD43" s="228">
        <v>11.745</v>
      </c>
      <c r="AE43" s="228"/>
      <c r="AF43" s="228"/>
      <c r="AG43" s="228"/>
      <c r="AH43" s="228"/>
      <c r="AI43" s="228"/>
      <c r="AJ43" s="228"/>
      <c r="AK43" s="228"/>
      <c r="AL43" s="255">
        <v>700</v>
      </c>
      <c r="AM43" s="255">
        <v>54.14</v>
      </c>
      <c r="AN43" s="250"/>
      <c r="AO43" s="255">
        <v>1</v>
      </c>
      <c r="AP43" s="255"/>
      <c r="AQ43" s="280"/>
      <c r="AR43" s="283"/>
      <c r="AS43" s="276"/>
    </row>
    <row r="44" ht="31" customHeight="1" spans="2:45">
      <c r="B44" s="121"/>
      <c r="C44" s="122" t="s">
        <v>644</v>
      </c>
      <c r="D44" s="123" t="s">
        <v>574</v>
      </c>
      <c r="E44" s="135"/>
      <c r="F44" s="125"/>
      <c r="G44" s="136"/>
      <c r="H44" s="136"/>
      <c r="I44" s="136"/>
      <c r="J44" s="136"/>
      <c r="K44" s="136"/>
      <c r="L44" s="176"/>
      <c r="M44" s="178">
        <v>5.092</v>
      </c>
      <c r="N44" s="136">
        <v>15.875</v>
      </c>
      <c r="O44" s="136">
        <v>8.233</v>
      </c>
      <c r="P44" s="136">
        <v>15.292</v>
      </c>
      <c r="Q44" s="136">
        <v>16.644</v>
      </c>
      <c r="R44" s="177">
        <v>15.623</v>
      </c>
      <c r="S44" s="136">
        <v>4.847</v>
      </c>
      <c r="T44" s="136">
        <v>5.821</v>
      </c>
      <c r="U44" s="136">
        <v>5.304</v>
      </c>
      <c r="V44" s="136">
        <v>5.463</v>
      </c>
      <c r="W44" s="136">
        <v>5.915</v>
      </c>
      <c r="X44" s="203">
        <v>5.665</v>
      </c>
      <c r="Y44" s="227"/>
      <c r="Z44" s="136"/>
      <c r="AA44" s="136"/>
      <c r="AB44" s="228">
        <v>8.685</v>
      </c>
      <c r="AC44" s="228">
        <v>13.465</v>
      </c>
      <c r="AD44" s="228">
        <v>10.489</v>
      </c>
      <c r="AE44" s="228"/>
      <c r="AF44" s="228"/>
      <c r="AG44" s="228"/>
      <c r="AH44" s="228"/>
      <c r="AI44" s="228"/>
      <c r="AJ44" s="228"/>
      <c r="AK44" s="228"/>
      <c r="AL44" s="255">
        <v>680</v>
      </c>
      <c r="AM44" s="255">
        <v>54.96</v>
      </c>
      <c r="AN44" s="250"/>
      <c r="AO44" s="255">
        <v>1</v>
      </c>
      <c r="AP44" s="255"/>
      <c r="AQ44" s="280"/>
      <c r="AR44" s="283"/>
      <c r="AS44" s="276"/>
    </row>
    <row r="45" ht="31" customHeight="1" spans="2:45">
      <c r="B45" s="121"/>
      <c r="C45" s="137" t="s">
        <v>644</v>
      </c>
      <c r="D45" s="138" t="s">
        <v>654</v>
      </c>
      <c r="E45" s="135"/>
      <c r="F45" s="125"/>
      <c r="G45" s="139">
        <v>0.151</v>
      </c>
      <c r="H45" s="139">
        <v>5.797</v>
      </c>
      <c r="I45" s="139">
        <v>0.875</v>
      </c>
      <c r="J45" s="139">
        <v>0.066</v>
      </c>
      <c r="K45" s="139">
        <v>2.697</v>
      </c>
      <c r="L45" s="179">
        <v>0.314</v>
      </c>
      <c r="M45" s="180">
        <v>5.129</v>
      </c>
      <c r="N45" s="139">
        <v>11.965</v>
      </c>
      <c r="O45" s="139">
        <v>7.505</v>
      </c>
      <c r="P45" s="139">
        <v>10.886</v>
      </c>
      <c r="Q45" s="139">
        <v>12.174</v>
      </c>
      <c r="R45" s="204">
        <v>11.272</v>
      </c>
      <c r="S45" s="139">
        <v>5.49</v>
      </c>
      <c r="T45" s="139">
        <v>7.014</v>
      </c>
      <c r="U45" s="139">
        <v>6.096</v>
      </c>
      <c r="V45" s="139">
        <v>5.733</v>
      </c>
      <c r="W45" s="139">
        <v>7.677</v>
      </c>
      <c r="X45" s="205">
        <v>6.264</v>
      </c>
      <c r="Y45" s="229"/>
      <c r="Z45" s="139"/>
      <c r="AA45" s="139"/>
      <c r="AB45" s="230">
        <v>9.639</v>
      </c>
      <c r="AC45" s="230">
        <v>12.192</v>
      </c>
      <c r="AD45" s="230">
        <v>10.578</v>
      </c>
      <c r="AE45" s="230"/>
      <c r="AF45" s="230"/>
      <c r="AG45" s="230"/>
      <c r="AH45" s="230"/>
      <c r="AI45" s="230"/>
      <c r="AJ45" s="230"/>
      <c r="AK45" s="230"/>
      <c r="AL45" s="256">
        <v>360.8</v>
      </c>
      <c r="AM45" s="256">
        <v>22.78</v>
      </c>
      <c r="AN45" s="250"/>
      <c r="AO45" s="284">
        <v>1</v>
      </c>
      <c r="AP45" s="256" t="s">
        <v>652</v>
      </c>
      <c r="AQ45" s="280"/>
      <c r="AR45" s="283"/>
      <c r="AS45" s="276"/>
    </row>
    <row r="46" ht="31" customHeight="1" spans="2:45">
      <c r="B46" s="121"/>
      <c r="C46" s="140"/>
      <c r="D46" s="138" t="s">
        <v>655</v>
      </c>
      <c r="E46" s="135"/>
      <c r="F46" s="125"/>
      <c r="G46" s="139">
        <v>4.912</v>
      </c>
      <c r="H46" s="139">
        <v>10.146</v>
      </c>
      <c r="I46" s="139">
        <v>5.536</v>
      </c>
      <c r="J46" s="139">
        <v>4.924</v>
      </c>
      <c r="K46" s="139">
        <v>7.421</v>
      </c>
      <c r="L46" s="179">
        <v>5.172</v>
      </c>
      <c r="M46" s="180">
        <v>7.696</v>
      </c>
      <c r="N46" s="139">
        <v>28.26</v>
      </c>
      <c r="O46" s="139">
        <v>14.56</v>
      </c>
      <c r="P46" s="139">
        <v>13.955</v>
      </c>
      <c r="Q46" s="139">
        <v>15.569</v>
      </c>
      <c r="R46" s="204">
        <v>14.496</v>
      </c>
      <c r="S46" s="139">
        <v>7.299</v>
      </c>
      <c r="T46" s="139">
        <v>10.628</v>
      </c>
      <c r="U46" s="139">
        <v>8.713</v>
      </c>
      <c r="V46" s="139">
        <v>8.168</v>
      </c>
      <c r="W46" s="139">
        <v>10.077</v>
      </c>
      <c r="X46" s="205">
        <v>8.767</v>
      </c>
      <c r="Y46" s="229"/>
      <c r="Z46" s="139"/>
      <c r="AA46" s="139"/>
      <c r="AB46" s="230">
        <v>10.383</v>
      </c>
      <c r="AC46" s="230">
        <v>16.088</v>
      </c>
      <c r="AD46" s="230">
        <v>12.078</v>
      </c>
      <c r="AE46" s="230"/>
      <c r="AF46" s="230"/>
      <c r="AG46" s="230"/>
      <c r="AH46" s="230"/>
      <c r="AI46" s="230"/>
      <c r="AJ46" s="230"/>
      <c r="AK46" s="230"/>
      <c r="AL46" s="256">
        <v>360.8</v>
      </c>
      <c r="AM46" s="256">
        <v>22.78</v>
      </c>
      <c r="AN46" s="250"/>
      <c r="AO46" s="284">
        <v>1</v>
      </c>
      <c r="AP46" s="285"/>
      <c r="AQ46" s="280"/>
      <c r="AR46" s="283"/>
      <c r="AS46" s="276"/>
    </row>
    <row r="47" ht="31" customHeight="1" spans="2:45">
      <c r="B47" s="121"/>
      <c r="C47" s="141" t="s">
        <v>656</v>
      </c>
      <c r="D47" s="138" t="s">
        <v>654</v>
      </c>
      <c r="E47" s="124" t="s">
        <v>636</v>
      </c>
      <c r="F47" s="125"/>
      <c r="G47" s="142">
        <v>0.209</v>
      </c>
      <c r="H47" s="142">
        <v>5.635</v>
      </c>
      <c r="I47" s="142">
        <v>1.939</v>
      </c>
      <c r="J47" s="142">
        <v>0.06</v>
      </c>
      <c r="K47" s="142">
        <v>1.673</v>
      </c>
      <c r="L47" s="181">
        <v>0.315</v>
      </c>
      <c r="M47" s="182">
        <v>4.62</v>
      </c>
      <c r="N47" s="142">
        <v>7.48</v>
      </c>
      <c r="O47" s="142">
        <v>5.638</v>
      </c>
      <c r="P47" s="142">
        <v>7.016</v>
      </c>
      <c r="Q47" s="142">
        <v>8.298</v>
      </c>
      <c r="R47" s="142">
        <v>7.358</v>
      </c>
      <c r="S47" s="142">
        <v>4.71</v>
      </c>
      <c r="T47" s="142">
        <v>6.267</v>
      </c>
      <c r="U47" s="142">
        <v>4.951</v>
      </c>
      <c r="V47" s="142">
        <v>4.81</v>
      </c>
      <c r="W47" s="142">
        <v>5.538</v>
      </c>
      <c r="X47" s="206">
        <v>5.013</v>
      </c>
      <c r="Y47" s="231">
        <v>8.644</v>
      </c>
      <c r="Z47" s="142">
        <v>10.023</v>
      </c>
      <c r="AA47" s="142">
        <v>9.23</v>
      </c>
      <c r="AB47" s="142">
        <v>7.904</v>
      </c>
      <c r="AC47" s="142">
        <v>10.322</v>
      </c>
      <c r="AD47" s="142">
        <v>9.458</v>
      </c>
      <c r="AE47" s="142">
        <v>10.06</v>
      </c>
      <c r="AF47" s="142">
        <v>11.623</v>
      </c>
      <c r="AG47" s="142">
        <v>10.601</v>
      </c>
      <c r="AH47" s="257">
        <v>8.811</v>
      </c>
      <c r="AI47" s="257">
        <v>10.298</v>
      </c>
      <c r="AJ47" s="257">
        <v>9.543</v>
      </c>
      <c r="AK47" s="258"/>
      <c r="AL47" s="259">
        <v>361.2</v>
      </c>
      <c r="AM47" s="259">
        <v>22.78</v>
      </c>
      <c r="AN47" s="250"/>
      <c r="AO47" s="286">
        <v>1</v>
      </c>
      <c r="AP47" s="286" t="s">
        <v>657</v>
      </c>
      <c r="AQ47" s="280"/>
      <c r="AR47" s="283"/>
      <c r="AS47" s="276"/>
    </row>
    <row r="48" ht="20" customHeight="1" spans="2:45">
      <c r="B48" s="121"/>
      <c r="C48" s="143"/>
      <c r="D48" s="138"/>
      <c r="E48" s="124" t="s">
        <v>641</v>
      </c>
      <c r="F48" s="125"/>
      <c r="G48" s="142">
        <v>0.182</v>
      </c>
      <c r="H48" s="142">
        <v>1.21</v>
      </c>
      <c r="I48" s="142">
        <v>0.458</v>
      </c>
      <c r="J48" s="142">
        <v>0.086</v>
      </c>
      <c r="K48" s="142">
        <v>1.226</v>
      </c>
      <c r="L48" s="181">
        <v>0.256</v>
      </c>
      <c r="M48" s="182">
        <v>4.701</v>
      </c>
      <c r="N48" s="142">
        <v>7.578</v>
      </c>
      <c r="O48" s="142">
        <v>5.556</v>
      </c>
      <c r="P48" s="142">
        <v>6.97</v>
      </c>
      <c r="Q48" s="142">
        <v>8.334</v>
      </c>
      <c r="R48" s="142">
        <v>7.233</v>
      </c>
      <c r="S48" s="142">
        <v>4.592</v>
      </c>
      <c r="T48" s="142">
        <v>6.756</v>
      </c>
      <c r="U48" s="142">
        <v>4.876</v>
      </c>
      <c r="V48" s="142">
        <v>4.748</v>
      </c>
      <c r="W48" s="142">
        <v>5.738</v>
      </c>
      <c r="X48" s="206">
        <v>4.964</v>
      </c>
      <c r="Y48" s="231">
        <v>5.416</v>
      </c>
      <c r="Z48" s="142">
        <v>6.034</v>
      </c>
      <c r="AA48" s="142">
        <v>5.647</v>
      </c>
      <c r="AB48" s="142">
        <v>5.011</v>
      </c>
      <c r="AC48" s="142">
        <v>6.072</v>
      </c>
      <c r="AD48" s="142">
        <v>5.451</v>
      </c>
      <c r="AE48" s="142">
        <v>5.354</v>
      </c>
      <c r="AF48" s="142">
        <v>5.958</v>
      </c>
      <c r="AG48" s="142">
        <v>5.603</v>
      </c>
      <c r="AH48" s="257">
        <v>4.336</v>
      </c>
      <c r="AI48" s="257">
        <v>5.9</v>
      </c>
      <c r="AJ48" s="257">
        <v>4.855</v>
      </c>
      <c r="AK48" s="258"/>
      <c r="AL48" s="260"/>
      <c r="AM48" s="260"/>
      <c r="AN48" s="250"/>
      <c r="AO48" s="286"/>
      <c r="AP48" s="286"/>
      <c r="AQ48" s="280"/>
      <c r="AR48" s="283"/>
      <c r="AS48" s="276"/>
    </row>
    <row r="49" ht="31" customHeight="1" spans="2:45">
      <c r="B49" s="121"/>
      <c r="C49" s="143"/>
      <c r="D49" s="138" t="s">
        <v>658</v>
      </c>
      <c r="E49" s="124" t="s">
        <v>636</v>
      </c>
      <c r="F49" s="125"/>
      <c r="G49" s="142">
        <v>2.678</v>
      </c>
      <c r="H49" s="142">
        <v>7.621</v>
      </c>
      <c r="I49" s="142">
        <v>4.221</v>
      </c>
      <c r="J49" s="142">
        <v>2.696</v>
      </c>
      <c r="K49" s="142">
        <v>3.797</v>
      </c>
      <c r="L49" s="181">
        <v>2.895</v>
      </c>
      <c r="M49" s="182">
        <v>5.47</v>
      </c>
      <c r="N49" s="142">
        <v>8.788</v>
      </c>
      <c r="O49" s="142">
        <v>6.618</v>
      </c>
      <c r="P49" s="142">
        <v>8.142</v>
      </c>
      <c r="Q49" s="142">
        <v>8.812</v>
      </c>
      <c r="R49" s="142">
        <v>8.359</v>
      </c>
      <c r="S49" s="142">
        <v>5.686</v>
      </c>
      <c r="T49" s="142">
        <v>6.952</v>
      </c>
      <c r="U49" s="142">
        <v>5.976</v>
      </c>
      <c r="V49" s="142">
        <v>5.786</v>
      </c>
      <c r="W49" s="142">
        <v>6.605</v>
      </c>
      <c r="X49" s="206">
        <v>6.012</v>
      </c>
      <c r="Y49" s="231"/>
      <c r="Z49" s="142"/>
      <c r="AA49" s="142"/>
      <c r="AB49" s="142">
        <v>9.23</v>
      </c>
      <c r="AC49" s="142">
        <v>10.791</v>
      </c>
      <c r="AD49" s="142">
        <v>10.01</v>
      </c>
      <c r="AE49" s="142"/>
      <c r="AF49" s="142"/>
      <c r="AG49" s="142"/>
      <c r="AH49" s="257"/>
      <c r="AI49" s="257"/>
      <c r="AJ49" s="257"/>
      <c r="AK49" s="258"/>
      <c r="AL49" s="260"/>
      <c r="AM49" s="260"/>
      <c r="AN49" s="250"/>
      <c r="AO49" s="286">
        <v>1</v>
      </c>
      <c r="AP49" s="286"/>
      <c r="AQ49" s="280"/>
      <c r="AR49" s="283"/>
      <c r="AS49" s="276"/>
    </row>
    <row r="50" ht="20" customHeight="1" spans="2:45">
      <c r="B50" s="121"/>
      <c r="C50" s="143"/>
      <c r="D50" s="138"/>
      <c r="E50" s="124" t="s">
        <v>641</v>
      </c>
      <c r="F50" s="125"/>
      <c r="G50" s="142">
        <v>2.725</v>
      </c>
      <c r="H50" s="142">
        <v>3.456</v>
      </c>
      <c r="I50" s="142">
        <v>2.927</v>
      </c>
      <c r="J50" s="142">
        <v>2.646</v>
      </c>
      <c r="K50" s="142">
        <v>3.554</v>
      </c>
      <c r="L50" s="181">
        <v>2.788</v>
      </c>
      <c r="M50" s="182">
        <v>5.167</v>
      </c>
      <c r="N50" s="142">
        <v>8.526</v>
      </c>
      <c r="O50" s="142">
        <v>6.516</v>
      </c>
      <c r="P50" s="142">
        <v>7.925</v>
      </c>
      <c r="Q50" s="142">
        <v>8.85</v>
      </c>
      <c r="R50" s="142">
        <v>8.188</v>
      </c>
      <c r="S50" s="142">
        <v>5.546</v>
      </c>
      <c r="T50" s="142">
        <v>6.964</v>
      </c>
      <c r="U50" s="142">
        <v>5.882</v>
      </c>
      <c r="V50" s="142">
        <v>5.678</v>
      </c>
      <c r="W50" s="142">
        <v>6.591</v>
      </c>
      <c r="X50" s="206">
        <v>5.915</v>
      </c>
      <c r="Y50" s="231"/>
      <c r="Z50" s="142"/>
      <c r="AA50" s="142"/>
      <c r="AB50" s="142">
        <v>5.53</v>
      </c>
      <c r="AC50" s="142">
        <v>8.429</v>
      </c>
      <c r="AD50" s="142">
        <v>5.898</v>
      </c>
      <c r="AE50" s="142"/>
      <c r="AF50" s="142"/>
      <c r="AG50" s="142"/>
      <c r="AH50" s="257"/>
      <c r="AI50" s="257"/>
      <c r="AJ50" s="257"/>
      <c r="AK50" s="258"/>
      <c r="AL50" s="260"/>
      <c r="AM50" s="260"/>
      <c r="AN50" s="250"/>
      <c r="AO50" s="286"/>
      <c r="AP50" s="286"/>
      <c r="AQ50" s="280"/>
      <c r="AR50" s="283"/>
      <c r="AS50" s="276"/>
    </row>
    <row r="51" ht="31" customHeight="1" spans="2:45">
      <c r="B51" s="121"/>
      <c r="C51" s="143"/>
      <c r="D51" s="138" t="s">
        <v>655</v>
      </c>
      <c r="E51" s="124" t="s">
        <v>636</v>
      </c>
      <c r="F51" s="125"/>
      <c r="G51" s="142">
        <v>3.325</v>
      </c>
      <c r="H51" s="142">
        <v>8.314</v>
      </c>
      <c r="I51" s="142">
        <v>4.881</v>
      </c>
      <c r="J51" s="142">
        <v>3.334</v>
      </c>
      <c r="K51" s="142">
        <v>4.328</v>
      </c>
      <c r="L51" s="181">
        <v>3.534</v>
      </c>
      <c r="M51" s="182">
        <v>6.51</v>
      </c>
      <c r="N51" s="142">
        <v>11.38</v>
      </c>
      <c r="O51" s="142">
        <v>7.647</v>
      </c>
      <c r="P51" s="142">
        <v>8.666</v>
      </c>
      <c r="Q51" s="142">
        <v>10.238</v>
      </c>
      <c r="R51" s="142">
        <v>8.972</v>
      </c>
      <c r="S51" s="142">
        <v>6.226</v>
      </c>
      <c r="T51" s="142">
        <v>7.981</v>
      </c>
      <c r="U51" s="142">
        <v>6.511</v>
      </c>
      <c r="V51" s="142">
        <v>6.427</v>
      </c>
      <c r="W51" s="142">
        <v>7.257</v>
      </c>
      <c r="X51" s="206">
        <v>6.602</v>
      </c>
      <c r="Y51" s="231"/>
      <c r="Z51" s="142"/>
      <c r="AA51" s="142"/>
      <c r="AB51" s="142">
        <v>10.03</v>
      </c>
      <c r="AC51" s="142">
        <v>11.07</v>
      </c>
      <c r="AD51" s="142">
        <v>10.392</v>
      </c>
      <c r="AE51" s="142"/>
      <c r="AF51" s="142"/>
      <c r="AG51" s="142"/>
      <c r="AH51" s="257"/>
      <c r="AI51" s="257"/>
      <c r="AJ51" s="257"/>
      <c r="AK51" s="258"/>
      <c r="AL51" s="260"/>
      <c r="AM51" s="260"/>
      <c r="AN51" s="250"/>
      <c r="AO51" s="286">
        <v>1</v>
      </c>
      <c r="AP51" s="286"/>
      <c r="AQ51" s="280"/>
      <c r="AR51" s="283"/>
      <c r="AS51" s="276"/>
    </row>
    <row r="52" ht="20" customHeight="1" spans="2:45">
      <c r="B52" s="121"/>
      <c r="C52" s="144"/>
      <c r="D52" s="138"/>
      <c r="E52" s="124" t="s">
        <v>641</v>
      </c>
      <c r="F52" s="125"/>
      <c r="G52" s="142">
        <v>3.39</v>
      </c>
      <c r="H52" s="142">
        <v>4.115</v>
      </c>
      <c r="I52" s="142">
        <v>3.592</v>
      </c>
      <c r="J52" s="142">
        <v>3.266</v>
      </c>
      <c r="K52" s="142">
        <v>4.016</v>
      </c>
      <c r="L52" s="181">
        <v>3.399</v>
      </c>
      <c r="M52" s="182">
        <v>6.383</v>
      </c>
      <c r="N52" s="142">
        <v>10.516</v>
      </c>
      <c r="O52" s="142">
        <v>7.333</v>
      </c>
      <c r="P52" s="142">
        <v>8.625</v>
      </c>
      <c r="Q52" s="142">
        <v>9.534</v>
      </c>
      <c r="R52" s="142">
        <v>8.849</v>
      </c>
      <c r="S52" s="142">
        <v>6.161</v>
      </c>
      <c r="T52" s="142">
        <v>7.293</v>
      </c>
      <c r="U52" s="142">
        <v>6.426</v>
      </c>
      <c r="V52" s="142">
        <v>6.321</v>
      </c>
      <c r="W52" s="142">
        <v>6.863</v>
      </c>
      <c r="X52" s="206">
        <v>6.457</v>
      </c>
      <c r="Y52" s="231"/>
      <c r="Z52" s="142"/>
      <c r="AA52" s="142"/>
      <c r="AB52" s="142">
        <v>6.218</v>
      </c>
      <c r="AC52" s="142">
        <v>7.523</v>
      </c>
      <c r="AD52" s="142">
        <v>6.564</v>
      </c>
      <c r="AE52" s="142"/>
      <c r="AF52" s="142"/>
      <c r="AG52" s="142"/>
      <c r="AH52" s="257"/>
      <c r="AI52" s="257"/>
      <c r="AJ52" s="257"/>
      <c r="AK52" s="258"/>
      <c r="AL52" s="261"/>
      <c r="AM52" s="261"/>
      <c r="AN52" s="250"/>
      <c r="AO52" s="286"/>
      <c r="AP52" s="286"/>
      <c r="AQ52" s="280"/>
      <c r="AR52" s="283"/>
      <c r="AS52" s="276"/>
    </row>
    <row r="53" ht="31" customHeight="1" spans="2:45">
      <c r="B53" s="121"/>
      <c r="C53" s="141" t="s">
        <v>656</v>
      </c>
      <c r="D53" s="138" t="s">
        <v>654</v>
      </c>
      <c r="E53" s="124" t="s">
        <v>636</v>
      </c>
      <c r="F53" s="125"/>
      <c r="G53" s="145">
        <v>0.209</v>
      </c>
      <c r="H53" s="145">
        <v>5.635</v>
      </c>
      <c r="I53" s="145">
        <v>1.939</v>
      </c>
      <c r="J53" s="145">
        <v>3.956</v>
      </c>
      <c r="K53" s="145">
        <v>6.09</v>
      </c>
      <c r="L53" s="183">
        <v>4.762</v>
      </c>
      <c r="M53" s="184">
        <v>4.511</v>
      </c>
      <c r="N53" s="145">
        <v>8.107</v>
      </c>
      <c r="O53" s="145">
        <v>5.681</v>
      </c>
      <c r="P53" s="145">
        <v>7.044</v>
      </c>
      <c r="Q53" s="145">
        <v>8.601</v>
      </c>
      <c r="R53" s="145">
        <v>7.48</v>
      </c>
      <c r="S53" s="145">
        <v>4.612</v>
      </c>
      <c r="T53" s="145">
        <v>6.764</v>
      </c>
      <c r="U53" s="145">
        <v>5.084</v>
      </c>
      <c r="V53" s="145">
        <v>4.648</v>
      </c>
      <c r="W53" s="145">
        <v>6.365</v>
      </c>
      <c r="X53" s="207">
        <v>5.142</v>
      </c>
      <c r="Y53" s="232"/>
      <c r="Z53" s="145"/>
      <c r="AA53" s="145"/>
      <c r="AB53" s="145">
        <v>7.904</v>
      </c>
      <c r="AC53" s="145">
        <v>10.0322</v>
      </c>
      <c r="AD53" s="145">
        <v>9.413</v>
      </c>
      <c r="AE53" s="145"/>
      <c r="AF53" s="145"/>
      <c r="AG53" s="145"/>
      <c r="AH53" s="262"/>
      <c r="AI53" s="262"/>
      <c r="AJ53" s="262"/>
      <c r="AK53" s="263"/>
      <c r="AL53" s="264">
        <v>361.2</v>
      </c>
      <c r="AM53" s="264">
        <v>22.78</v>
      </c>
      <c r="AN53" s="250"/>
      <c r="AO53" s="287">
        <v>1</v>
      </c>
      <c r="AP53" s="287" t="s">
        <v>659</v>
      </c>
      <c r="AQ53" s="280"/>
      <c r="AR53" s="283"/>
      <c r="AS53" s="276"/>
    </row>
    <row r="54" ht="20" customHeight="1" spans="2:45">
      <c r="B54" s="121"/>
      <c r="C54" s="143"/>
      <c r="D54" s="138"/>
      <c r="E54" s="124" t="s">
        <v>641</v>
      </c>
      <c r="F54" s="125"/>
      <c r="G54" s="145">
        <v>0.182</v>
      </c>
      <c r="H54" s="145">
        <v>1.21</v>
      </c>
      <c r="I54" s="145">
        <v>0.458</v>
      </c>
      <c r="J54" s="145">
        <v>3.586</v>
      </c>
      <c r="K54" s="145">
        <v>4.896</v>
      </c>
      <c r="L54" s="183">
        <v>3.708</v>
      </c>
      <c r="M54" s="184">
        <v>4.619</v>
      </c>
      <c r="N54" s="145">
        <v>7.864</v>
      </c>
      <c r="O54" s="145">
        <v>5.62</v>
      </c>
      <c r="P54" s="145">
        <v>7.067</v>
      </c>
      <c r="Q54" s="145">
        <v>8.222</v>
      </c>
      <c r="R54" s="145">
        <v>7.368</v>
      </c>
      <c r="S54" s="145">
        <v>4.616</v>
      </c>
      <c r="T54" s="145">
        <v>6.189</v>
      </c>
      <c r="U54" s="145">
        <v>4.992</v>
      </c>
      <c r="V54" s="145">
        <v>4.634</v>
      </c>
      <c r="W54" s="145">
        <v>6.238</v>
      </c>
      <c r="X54" s="207">
        <v>5.051</v>
      </c>
      <c r="Y54" s="232"/>
      <c r="Z54" s="145"/>
      <c r="AA54" s="145"/>
      <c r="AB54" s="145">
        <v>5.011</v>
      </c>
      <c r="AC54" s="145">
        <v>5.793</v>
      </c>
      <c r="AD54" s="145">
        <v>5.3451</v>
      </c>
      <c r="AE54" s="145"/>
      <c r="AF54" s="145"/>
      <c r="AG54" s="145"/>
      <c r="AH54" s="262"/>
      <c r="AI54" s="262"/>
      <c r="AJ54" s="262"/>
      <c r="AK54" s="263"/>
      <c r="AL54" s="265"/>
      <c r="AM54" s="265"/>
      <c r="AN54" s="250"/>
      <c r="AO54" s="287"/>
      <c r="AP54" s="287"/>
      <c r="AQ54" s="280"/>
      <c r="AR54" s="283"/>
      <c r="AS54" s="276"/>
    </row>
    <row r="55" ht="31" customHeight="1" spans="2:45">
      <c r="B55" s="121"/>
      <c r="C55" s="143"/>
      <c r="D55" s="138" t="s">
        <v>658</v>
      </c>
      <c r="E55" s="124" t="s">
        <v>636</v>
      </c>
      <c r="F55" s="125"/>
      <c r="G55" s="145">
        <v>2.678</v>
      </c>
      <c r="H55" s="145">
        <v>7.621</v>
      </c>
      <c r="I55" s="145">
        <v>4.321</v>
      </c>
      <c r="J55" s="145">
        <v>5.023</v>
      </c>
      <c r="K55" s="145">
        <v>7.29</v>
      </c>
      <c r="L55" s="183">
        <v>5.866</v>
      </c>
      <c r="M55" s="184">
        <v>5.136</v>
      </c>
      <c r="N55" s="145">
        <v>9.307</v>
      </c>
      <c r="O55" s="145">
        <v>6.653</v>
      </c>
      <c r="P55" s="145">
        <v>8.087</v>
      </c>
      <c r="Q55" s="145">
        <v>9.445</v>
      </c>
      <c r="R55" s="145">
        <v>8.543</v>
      </c>
      <c r="S55" s="145">
        <v>5.532</v>
      </c>
      <c r="T55" s="145">
        <v>8.492</v>
      </c>
      <c r="U55" s="145">
        <v>6.117</v>
      </c>
      <c r="V55" s="145">
        <v>5.728</v>
      </c>
      <c r="W55" s="145">
        <v>7.453</v>
      </c>
      <c r="X55" s="207">
        <v>6.207</v>
      </c>
      <c r="Y55" s="232"/>
      <c r="Z55" s="145"/>
      <c r="AA55" s="145"/>
      <c r="AB55" s="145">
        <v>8.792</v>
      </c>
      <c r="AC55" s="145">
        <v>9.853</v>
      </c>
      <c r="AD55" s="145">
        <v>9.622</v>
      </c>
      <c r="AE55" s="145"/>
      <c r="AF55" s="145"/>
      <c r="AG55" s="145"/>
      <c r="AH55" s="262"/>
      <c r="AI55" s="262"/>
      <c r="AJ55" s="262"/>
      <c r="AK55" s="263"/>
      <c r="AL55" s="265"/>
      <c r="AM55" s="265"/>
      <c r="AN55" s="250"/>
      <c r="AO55" s="287">
        <v>1</v>
      </c>
      <c r="AP55" s="287"/>
      <c r="AQ55" s="280"/>
      <c r="AR55" s="283"/>
      <c r="AS55" s="276"/>
    </row>
    <row r="56" ht="20" customHeight="1" spans="2:45">
      <c r="B56" s="121"/>
      <c r="C56" s="143"/>
      <c r="D56" s="138"/>
      <c r="E56" s="124" t="s">
        <v>641</v>
      </c>
      <c r="F56" s="125"/>
      <c r="G56" s="145">
        <v>2.725</v>
      </c>
      <c r="H56" s="145">
        <v>3.456</v>
      </c>
      <c r="I56" s="145">
        <v>3.03</v>
      </c>
      <c r="J56" s="145">
        <v>4.63</v>
      </c>
      <c r="K56" s="145">
        <v>5.874</v>
      </c>
      <c r="L56" s="183">
        <v>4.8948</v>
      </c>
      <c r="M56" s="184">
        <v>5.2</v>
      </c>
      <c r="N56" s="145">
        <v>9.164</v>
      </c>
      <c r="O56" s="145">
        <v>6.432</v>
      </c>
      <c r="P56" s="145">
        <v>7.948</v>
      </c>
      <c r="Q56" s="145">
        <v>9.731</v>
      </c>
      <c r="R56" s="145">
        <v>8.445</v>
      </c>
      <c r="S56" s="145">
        <v>5.582</v>
      </c>
      <c r="T56" s="145">
        <v>7.224</v>
      </c>
      <c r="U56" s="145">
        <v>6.038</v>
      </c>
      <c r="V56" s="145">
        <v>5.719</v>
      </c>
      <c r="W56" s="145">
        <v>6.963</v>
      </c>
      <c r="X56" s="207">
        <v>6.132</v>
      </c>
      <c r="Y56" s="232"/>
      <c r="Z56" s="145"/>
      <c r="AA56" s="145"/>
      <c r="AB56" s="145">
        <v>6.115</v>
      </c>
      <c r="AC56" s="145">
        <v>6.434</v>
      </c>
      <c r="AD56" s="145">
        <v>6.337</v>
      </c>
      <c r="AE56" s="145"/>
      <c r="AF56" s="145"/>
      <c r="AG56" s="145"/>
      <c r="AH56" s="262"/>
      <c r="AI56" s="262"/>
      <c r="AJ56" s="262"/>
      <c r="AK56" s="263"/>
      <c r="AL56" s="265"/>
      <c r="AM56" s="265"/>
      <c r="AN56" s="250"/>
      <c r="AO56" s="287"/>
      <c r="AP56" s="287"/>
      <c r="AQ56" s="280"/>
      <c r="AR56" s="283"/>
      <c r="AS56" s="276"/>
    </row>
    <row r="57" ht="31" customHeight="1" spans="2:45">
      <c r="B57" s="121"/>
      <c r="C57" s="143"/>
      <c r="D57" s="138" t="s">
        <v>655</v>
      </c>
      <c r="E57" s="124" t="s">
        <v>636</v>
      </c>
      <c r="F57" s="125"/>
      <c r="G57" s="145">
        <v>3.49</v>
      </c>
      <c r="H57" s="145">
        <v>8.615</v>
      </c>
      <c r="I57" s="145">
        <v>5.105</v>
      </c>
      <c r="J57" s="145">
        <v>5.828</v>
      </c>
      <c r="K57" s="145">
        <v>8.005</v>
      </c>
      <c r="L57" s="183">
        <v>6.683</v>
      </c>
      <c r="M57" s="184">
        <v>6.51</v>
      </c>
      <c r="N57" s="145">
        <v>11.38</v>
      </c>
      <c r="O57" s="145">
        <v>7.647</v>
      </c>
      <c r="P57" s="145">
        <v>8.912</v>
      </c>
      <c r="Q57" s="145">
        <v>10.105</v>
      </c>
      <c r="R57" s="145">
        <v>9.245</v>
      </c>
      <c r="S57" s="145">
        <v>6.251</v>
      </c>
      <c r="T57" s="145">
        <v>8.124</v>
      </c>
      <c r="U57" s="145">
        <v>6.854</v>
      </c>
      <c r="V57" s="145">
        <v>6.595</v>
      </c>
      <c r="W57" s="145">
        <v>7.926</v>
      </c>
      <c r="X57" s="207">
        <v>6.96</v>
      </c>
      <c r="Y57" s="232"/>
      <c r="Z57" s="145"/>
      <c r="AA57" s="145"/>
      <c r="AB57" s="145">
        <v>8.999</v>
      </c>
      <c r="AC57" s="145">
        <v>10.892</v>
      </c>
      <c r="AD57" s="145">
        <v>10.345</v>
      </c>
      <c r="AE57" s="145"/>
      <c r="AF57" s="145"/>
      <c r="AG57" s="145"/>
      <c r="AH57" s="262"/>
      <c r="AI57" s="262"/>
      <c r="AJ57" s="262"/>
      <c r="AK57" s="263"/>
      <c r="AL57" s="265"/>
      <c r="AM57" s="265"/>
      <c r="AN57" s="250"/>
      <c r="AO57" s="287">
        <v>1</v>
      </c>
      <c r="AP57" s="287"/>
      <c r="AQ57" s="280"/>
      <c r="AR57" s="283"/>
      <c r="AS57" s="276"/>
    </row>
    <row r="58" ht="20" customHeight="1" spans="2:45">
      <c r="B58" s="146"/>
      <c r="C58" s="144"/>
      <c r="D58" s="138"/>
      <c r="E58" s="124" t="s">
        <v>641</v>
      </c>
      <c r="F58" s="129"/>
      <c r="G58" s="145">
        <v>3.571</v>
      </c>
      <c r="H58" s="145">
        <v>4.315</v>
      </c>
      <c r="I58" s="145">
        <v>3.778</v>
      </c>
      <c r="J58" s="145">
        <v>5.577</v>
      </c>
      <c r="K58" s="145">
        <v>6.038</v>
      </c>
      <c r="L58" s="183">
        <v>5.679</v>
      </c>
      <c r="M58" s="185">
        <v>6.383</v>
      </c>
      <c r="N58" s="186">
        <v>10.516</v>
      </c>
      <c r="O58" s="186">
        <v>7.333</v>
      </c>
      <c r="P58" s="186">
        <v>8.791</v>
      </c>
      <c r="Q58" s="186">
        <v>10.567</v>
      </c>
      <c r="R58" s="186">
        <v>9.201</v>
      </c>
      <c r="S58" s="186">
        <v>6.493</v>
      </c>
      <c r="T58" s="186">
        <v>7.871</v>
      </c>
      <c r="U58" s="186">
        <v>6.821</v>
      </c>
      <c r="V58" s="186">
        <v>6.425</v>
      </c>
      <c r="W58" s="186">
        <v>8.249</v>
      </c>
      <c r="X58" s="208">
        <v>6.872</v>
      </c>
      <c r="Y58" s="232"/>
      <c r="Z58" s="145"/>
      <c r="AA58" s="145"/>
      <c r="AB58" s="145">
        <v>6.907</v>
      </c>
      <c r="AC58" s="145">
        <v>7.831</v>
      </c>
      <c r="AD58" s="145">
        <v>7.253</v>
      </c>
      <c r="AE58" s="145"/>
      <c r="AF58" s="145"/>
      <c r="AG58" s="145"/>
      <c r="AH58" s="262"/>
      <c r="AI58" s="262"/>
      <c r="AJ58" s="262"/>
      <c r="AK58" s="263"/>
      <c r="AL58" s="266"/>
      <c r="AM58" s="266"/>
      <c r="AN58" s="267"/>
      <c r="AO58" s="287"/>
      <c r="AP58" s="287"/>
      <c r="AQ58" s="280"/>
      <c r="AR58" s="288"/>
      <c r="AS58" s="278"/>
    </row>
    <row r="59" customHeight="1" spans="2:2">
      <c r="B59" s="62"/>
    </row>
    <row r="60" customHeight="1" spans="2:2">
      <c r="B60" s="62"/>
    </row>
    <row r="61" customHeight="1" spans="2:2">
      <c r="B61" s="62"/>
    </row>
    <row r="62" customHeight="1" spans="2:2">
      <c r="B62" s="62"/>
    </row>
    <row r="63" customHeight="1" spans="2:2">
      <c r="B63" s="62"/>
    </row>
    <row r="64" customHeight="1" spans="2:2">
      <c r="B64" s="62"/>
    </row>
    <row r="65" customHeight="1" spans="2:2">
      <c r="B65" s="62"/>
    </row>
    <row r="66" customHeight="1" spans="2:2">
      <c r="B66" s="62"/>
    </row>
    <row r="67" customHeight="1" spans="2:2">
      <c r="B67" s="62"/>
    </row>
    <row r="68" customHeight="1" spans="2:2">
      <c r="B68" s="62"/>
    </row>
    <row r="69" customHeight="1" spans="2:2">
      <c r="B69" s="62"/>
    </row>
    <row r="70" customHeight="1" spans="2:2">
      <c r="B70" s="62"/>
    </row>
    <row r="71" customHeight="1" spans="2:2">
      <c r="B71" s="62"/>
    </row>
    <row r="72" customHeight="1" spans="2:2">
      <c r="B72" s="62"/>
    </row>
    <row r="73" customHeight="1" spans="2:2">
      <c r="B73" s="62"/>
    </row>
    <row r="74" customHeight="1" spans="2:2">
      <c r="B74" s="62"/>
    </row>
    <row r="75" customHeight="1" spans="2:2">
      <c r="B75" s="62"/>
    </row>
    <row r="76" customHeight="1" spans="2:2">
      <c r="B76" s="62"/>
    </row>
    <row r="77" customHeight="1" spans="2:2">
      <c r="B77" s="62"/>
    </row>
    <row r="78" customHeight="1" spans="2:2">
      <c r="B78" s="62"/>
    </row>
    <row r="79" customHeight="1" spans="2:2">
      <c r="B79" s="62"/>
    </row>
    <row r="80" customHeight="1" spans="2:2">
      <c r="B80" s="62"/>
    </row>
    <row r="81" customHeight="1" spans="2:2">
      <c r="B81" s="62"/>
    </row>
    <row r="82" customHeight="1" spans="2:2">
      <c r="B82" s="62"/>
    </row>
    <row r="83" customHeight="1" spans="2:2">
      <c r="B83" s="62"/>
    </row>
    <row r="84" customHeight="1" spans="2:2">
      <c r="B84" s="62"/>
    </row>
    <row r="85" customHeight="1" spans="2:2">
      <c r="B85" s="62"/>
    </row>
    <row r="86" customHeight="1" spans="2:2">
      <c r="B86" s="62"/>
    </row>
    <row r="87" customHeight="1" spans="2:2">
      <c r="B87" s="62"/>
    </row>
    <row r="88" customHeight="1" spans="2:2">
      <c r="B88" s="62"/>
    </row>
    <row r="89" customHeight="1" spans="2:2">
      <c r="B89" s="62"/>
    </row>
    <row r="90" customHeight="1" spans="2:2">
      <c r="B90" s="62"/>
    </row>
    <row r="91" customHeight="1" spans="2:2">
      <c r="B91" s="62"/>
    </row>
    <row r="92" customHeight="1" spans="2:2">
      <c r="B92" s="62"/>
    </row>
    <row r="93" customHeight="1" spans="2:2">
      <c r="B93" s="62"/>
    </row>
    <row r="94" customHeight="1" spans="2:2">
      <c r="B94" s="62"/>
    </row>
    <row r="95" customHeight="1" spans="2:2">
      <c r="B95" s="62"/>
    </row>
    <row r="96" customHeight="1" spans="2:2">
      <c r="B96" s="62"/>
    </row>
    <row r="97" customHeight="1" spans="2:2">
      <c r="B97" s="62"/>
    </row>
    <row r="98" customHeight="1" spans="2:2">
      <c r="B98" s="62"/>
    </row>
    <row r="99" customHeight="1" spans="2:2">
      <c r="B99" s="62"/>
    </row>
    <row r="100" customHeight="1" spans="2:2">
      <c r="B100" s="62"/>
    </row>
    <row r="101" customHeight="1" spans="2:2">
      <c r="B101" s="62"/>
    </row>
    <row r="102" customHeight="1" spans="2:2">
      <c r="B102" s="62"/>
    </row>
    <row r="103" customHeight="1" spans="2:2">
      <c r="B103" s="62"/>
    </row>
    <row r="104" customHeight="1" spans="2:2">
      <c r="B104" s="62"/>
    </row>
    <row r="105" customHeight="1" spans="2:2">
      <c r="B105" s="62"/>
    </row>
    <row r="106" customHeight="1" spans="2:2">
      <c r="B106" s="62"/>
    </row>
    <row r="107" customHeight="1" spans="2:2">
      <c r="B107" s="62"/>
    </row>
    <row r="108" customHeight="1" spans="2:2">
      <c r="B108" s="62"/>
    </row>
    <row r="109" customHeight="1" spans="2:2">
      <c r="B109" s="62"/>
    </row>
    <row r="110" customHeight="1" spans="2:2">
      <c r="B110" s="62"/>
    </row>
    <row r="111" customHeight="1" spans="2:2">
      <c r="B111" s="62"/>
    </row>
    <row r="112" customHeight="1" spans="2:2">
      <c r="B112" s="62"/>
    </row>
    <row r="113" customHeight="1" spans="2:2">
      <c r="B113" s="62"/>
    </row>
    <row r="114" customHeight="1" spans="2:2">
      <c r="B114" s="62"/>
    </row>
    <row r="115" customHeight="1" spans="2:2">
      <c r="B115" s="62"/>
    </row>
    <row r="116" customHeight="1" spans="2:2">
      <c r="B116" s="62"/>
    </row>
    <row r="117" customHeight="1" spans="2:2">
      <c r="B117" s="62"/>
    </row>
    <row r="118" customHeight="1" spans="2:2">
      <c r="B118" s="62"/>
    </row>
    <row r="119" customHeight="1" spans="2:2">
      <c r="B119" s="62"/>
    </row>
    <row r="120" customHeight="1" spans="2:2">
      <c r="B120" s="62"/>
    </row>
    <row r="121" customHeight="1" spans="2:2">
      <c r="B121" s="62"/>
    </row>
    <row r="122" customHeight="1" spans="2:2">
      <c r="B122" s="62"/>
    </row>
    <row r="123" customHeight="1" spans="2:2">
      <c r="B123" s="62"/>
    </row>
    <row r="124" customHeight="1" spans="2:2">
      <c r="B124" s="62"/>
    </row>
    <row r="125" customHeight="1" spans="2:2">
      <c r="B125" s="62"/>
    </row>
    <row r="126" customHeight="1" spans="2:2">
      <c r="B126" s="62"/>
    </row>
    <row r="127" customHeight="1" spans="2:2">
      <c r="B127" s="62"/>
    </row>
  </sheetData>
  <sheetProtection formatCells="0" insertHyperlinks="0" autoFilter="0"/>
  <mergeCells count="132">
    <mergeCell ref="B2:AS2"/>
    <mergeCell ref="C3:Q3"/>
    <mergeCell ref="R3:S3"/>
    <mergeCell ref="T3:AA3"/>
    <mergeCell ref="AB3:AC3"/>
    <mergeCell ref="AD3:AK3"/>
    <mergeCell ref="C4:Q4"/>
    <mergeCell ref="R4:S4"/>
    <mergeCell ref="T4:AK4"/>
    <mergeCell ref="C5:AK5"/>
    <mergeCell ref="C6:AK6"/>
    <mergeCell ref="C7:AK7"/>
    <mergeCell ref="C8:AK8"/>
    <mergeCell ref="C9:AK9"/>
    <mergeCell ref="M10:X10"/>
    <mergeCell ref="Y10:AJ10"/>
    <mergeCell ref="M11:O11"/>
    <mergeCell ref="P11:R11"/>
    <mergeCell ref="S11:U11"/>
    <mergeCell ref="V11:X11"/>
    <mergeCell ref="Y11:AA11"/>
    <mergeCell ref="AB11:AD11"/>
    <mergeCell ref="AE11:AG11"/>
    <mergeCell ref="AH11:AJ11"/>
    <mergeCell ref="AL11:AM11"/>
    <mergeCell ref="B10:B12"/>
    <mergeCell ref="B13:B58"/>
    <mergeCell ref="C10:C12"/>
    <mergeCell ref="C13:C14"/>
    <mergeCell ref="C15:C16"/>
    <mergeCell ref="C17:C18"/>
    <mergeCell ref="C19:C20"/>
    <mergeCell ref="C21:C22"/>
    <mergeCell ref="C23:C24"/>
    <mergeCell ref="C25:C26"/>
    <mergeCell ref="C27:C28"/>
    <mergeCell ref="C29:C30"/>
    <mergeCell ref="C31:C32"/>
    <mergeCell ref="C33:C34"/>
    <mergeCell ref="C35:C36"/>
    <mergeCell ref="C37:C38"/>
    <mergeCell ref="C45:C46"/>
    <mergeCell ref="C47:C52"/>
    <mergeCell ref="C53:C58"/>
    <mergeCell ref="D10:D12"/>
    <mergeCell ref="D47:D48"/>
    <mergeCell ref="D49:D50"/>
    <mergeCell ref="D51:D52"/>
    <mergeCell ref="D53:D54"/>
    <mergeCell ref="D55:D56"/>
    <mergeCell ref="D57:D58"/>
    <mergeCell ref="E10:E12"/>
    <mergeCell ref="E39:E46"/>
    <mergeCell ref="F10:F11"/>
    <mergeCell ref="F13:F26"/>
    <mergeCell ref="F27:F58"/>
    <mergeCell ref="AL13:AL14"/>
    <mergeCell ref="AL15:AL16"/>
    <mergeCell ref="AL17:AL18"/>
    <mergeCell ref="AL19:AL20"/>
    <mergeCell ref="AL21:AL22"/>
    <mergeCell ref="AL23:AL24"/>
    <mergeCell ref="AL25:AL26"/>
    <mergeCell ref="AL27:AL28"/>
    <mergeCell ref="AL29:AL30"/>
    <mergeCell ref="AL31:AL32"/>
    <mergeCell ref="AL33:AL34"/>
    <mergeCell ref="AL35:AL36"/>
    <mergeCell ref="AL37:AL38"/>
    <mergeCell ref="AL47:AL52"/>
    <mergeCell ref="AL53:AL58"/>
    <mergeCell ref="AM13:AM14"/>
    <mergeCell ref="AM15:AM16"/>
    <mergeCell ref="AM17:AM18"/>
    <mergeCell ref="AM19:AM20"/>
    <mergeCell ref="AM21:AM22"/>
    <mergeCell ref="AM23:AM24"/>
    <mergeCell ref="AM25:AM26"/>
    <mergeCell ref="AM27:AM28"/>
    <mergeCell ref="AM29:AM30"/>
    <mergeCell ref="AM31:AM32"/>
    <mergeCell ref="AM33:AM34"/>
    <mergeCell ref="AM35:AM36"/>
    <mergeCell ref="AM37:AM38"/>
    <mergeCell ref="AM47:AM52"/>
    <mergeCell ref="AM53:AM58"/>
    <mergeCell ref="AN13:AN14"/>
    <mergeCell ref="AN15:AN58"/>
    <mergeCell ref="AO11:AO12"/>
    <mergeCell ref="AO13:AO14"/>
    <mergeCell ref="AO15:AO16"/>
    <mergeCell ref="AO17:AO18"/>
    <mergeCell ref="AO19:AO20"/>
    <mergeCell ref="AO21:AO22"/>
    <mergeCell ref="AO23:AO24"/>
    <mergeCell ref="AO25:AO26"/>
    <mergeCell ref="AO27:AO28"/>
    <mergeCell ref="AO29:AO30"/>
    <mergeCell ref="AO31:AO32"/>
    <mergeCell ref="AO33:AO34"/>
    <mergeCell ref="AO35:AO36"/>
    <mergeCell ref="AO37:AO38"/>
    <mergeCell ref="AO47:AO48"/>
    <mergeCell ref="AO49:AO50"/>
    <mergeCell ref="AO51:AO52"/>
    <mergeCell ref="AO53:AO54"/>
    <mergeCell ref="AO55:AO56"/>
    <mergeCell ref="AO57:AO58"/>
    <mergeCell ref="AP11:AP12"/>
    <mergeCell ref="AP13:AP20"/>
    <mergeCell ref="AP21:AP26"/>
    <mergeCell ref="AP27:AP32"/>
    <mergeCell ref="AP33:AP38"/>
    <mergeCell ref="AP39:AP41"/>
    <mergeCell ref="AP42:AP44"/>
    <mergeCell ref="AP45:AP46"/>
    <mergeCell ref="AP47:AP52"/>
    <mergeCell ref="AP53:AP58"/>
    <mergeCell ref="AQ11:AQ12"/>
    <mergeCell ref="AQ13:AQ26"/>
    <mergeCell ref="AQ27:AQ38"/>
    <mergeCell ref="AQ39:AQ58"/>
    <mergeCell ref="AR11:AR12"/>
    <mergeCell ref="AR13:AR26"/>
    <mergeCell ref="AR27:AR32"/>
    <mergeCell ref="AR33:AR38"/>
    <mergeCell ref="AR39:AR58"/>
    <mergeCell ref="AS11:AS12"/>
    <mergeCell ref="AS13:AS58"/>
    <mergeCell ref="G10:I11"/>
    <mergeCell ref="J10:L11"/>
    <mergeCell ref="AL3:AS9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81"/>
  <sheetViews>
    <sheetView zoomScale="85" zoomScaleNormal="85" topLeftCell="A29" workbookViewId="0">
      <selection activeCell="A1" sqref="A1"/>
    </sheetView>
  </sheetViews>
  <sheetFormatPr defaultColWidth="9" defaultRowHeight="14.25"/>
  <cols>
    <col min="1" max="1" width="3.125" style="62" customWidth="1"/>
    <col min="2" max="2" width="9" style="62"/>
    <col min="3" max="3" width="11.375" style="62"/>
    <col min="4" max="5" width="14.375" style="62"/>
    <col min="6" max="11" width="12.875" style="62"/>
    <col min="12" max="14" width="11.375" style="62"/>
    <col min="15" max="16" width="12.875" style="62"/>
    <col min="17" max="17" width="14.375" style="62"/>
    <col min="18" max="19" width="11.375" style="62"/>
    <col min="20" max="20" width="12.875" style="62"/>
    <col min="21" max="21" width="9" style="62"/>
    <col min="22" max="22" width="11.375" style="62"/>
    <col min="23" max="23" width="12.875" style="62"/>
    <col min="24" max="24" width="11.375" style="62"/>
    <col min="25" max="25" width="12.875" style="62"/>
    <col min="26" max="27" width="9" style="62"/>
    <col min="28" max="28" width="11.375" style="62"/>
    <col min="29" max="31" width="12.875" style="62"/>
    <col min="32" max="16384" width="9" style="62"/>
  </cols>
  <sheetData>
    <row r="1" ht="15" customHeight="1" spans="2:13">
      <c r="B1" s="65"/>
      <c r="C1" s="66"/>
      <c r="D1" s="66"/>
      <c r="E1" s="66"/>
      <c r="F1" s="66"/>
      <c r="G1" s="66"/>
      <c r="H1" s="66"/>
      <c r="I1" s="66"/>
      <c r="J1" s="66"/>
      <c r="K1" s="66"/>
      <c r="L1" s="66"/>
      <c r="M1" s="66"/>
    </row>
    <row r="2" ht="36" customHeight="1" spans="2:13">
      <c r="B2" s="67" t="s">
        <v>660</v>
      </c>
      <c r="C2" s="67"/>
      <c r="D2" s="67"/>
      <c r="E2" s="67"/>
      <c r="F2" s="67"/>
      <c r="G2" s="67"/>
      <c r="H2" s="67"/>
      <c r="I2" s="67"/>
      <c r="J2" s="67"/>
      <c r="K2" s="66"/>
      <c r="L2" s="66"/>
      <c r="M2" s="66"/>
    </row>
    <row r="3" ht="36" customHeight="1" spans="2:13">
      <c r="B3" s="68" t="s">
        <v>525</v>
      </c>
      <c r="C3" s="69">
        <v>45818</v>
      </c>
      <c r="D3" s="69"/>
      <c r="E3" s="69"/>
      <c r="F3" s="70" t="s">
        <v>526</v>
      </c>
      <c r="G3" s="70"/>
      <c r="H3" s="69" t="s">
        <v>527</v>
      </c>
      <c r="I3" s="69"/>
      <c r="J3" s="69"/>
      <c r="K3" s="66"/>
      <c r="L3" s="66"/>
      <c r="M3" s="66"/>
    </row>
    <row r="4" ht="36" customHeight="1" spans="2:13">
      <c r="B4" s="71" t="s">
        <v>661</v>
      </c>
      <c r="C4" s="72" t="s">
        <v>662</v>
      </c>
      <c r="D4" s="72"/>
      <c r="E4" s="72"/>
      <c r="F4" s="73" t="s">
        <v>663</v>
      </c>
      <c r="G4" s="73"/>
      <c r="H4" s="72" t="s">
        <v>664</v>
      </c>
      <c r="I4" s="72"/>
      <c r="J4" s="72"/>
      <c r="K4" s="66"/>
      <c r="L4" s="66"/>
      <c r="M4" s="66"/>
    </row>
    <row r="5" ht="36" customHeight="1" spans="2:13">
      <c r="B5" s="71" t="s">
        <v>529</v>
      </c>
      <c r="C5" s="74" t="s">
        <v>665</v>
      </c>
      <c r="D5" s="75"/>
      <c r="E5" s="75"/>
      <c r="F5" s="75"/>
      <c r="G5" s="75"/>
      <c r="H5" s="75"/>
      <c r="I5" s="75"/>
      <c r="J5" s="87"/>
      <c r="K5" s="66"/>
      <c r="L5" s="66"/>
      <c r="M5" s="66"/>
    </row>
    <row r="6" ht="36" customHeight="1" spans="2:13">
      <c r="B6" s="76" t="s">
        <v>596</v>
      </c>
      <c r="C6" s="77" t="s">
        <v>666</v>
      </c>
      <c r="D6" s="78"/>
      <c r="E6" s="78"/>
      <c r="F6" s="78"/>
      <c r="G6" s="78"/>
      <c r="H6" s="78"/>
      <c r="I6" s="78"/>
      <c r="J6" s="78"/>
      <c r="K6" s="66"/>
      <c r="L6" s="66"/>
      <c r="M6" s="66"/>
    </row>
    <row r="7" ht="36" customHeight="1" spans="2:13">
      <c r="B7" s="76" t="s">
        <v>667</v>
      </c>
      <c r="C7" s="79" t="s">
        <v>668</v>
      </c>
      <c r="D7" s="80"/>
      <c r="E7" s="80"/>
      <c r="F7" s="80"/>
      <c r="G7" s="80"/>
      <c r="H7" s="80"/>
      <c r="I7" s="80"/>
      <c r="J7" s="88"/>
      <c r="K7" s="66"/>
      <c r="L7" s="66"/>
      <c r="M7" s="66"/>
    </row>
    <row r="8" ht="36" customHeight="1" spans="2:13">
      <c r="B8" s="76" t="s">
        <v>601</v>
      </c>
      <c r="C8" s="81" t="s">
        <v>669</v>
      </c>
      <c r="D8" s="80"/>
      <c r="E8" s="80"/>
      <c r="F8" s="80"/>
      <c r="G8" s="80"/>
      <c r="H8" s="80"/>
      <c r="I8" s="80"/>
      <c r="J8" s="88"/>
      <c r="K8" s="66"/>
      <c r="L8" s="66"/>
      <c r="M8" s="66"/>
    </row>
    <row r="9" ht="36" customHeight="1" spans="2:13">
      <c r="B9" s="76" t="s">
        <v>603</v>
      </c>
      <c r="C9" s="77" t="s">
        <v>670</v>
      </c>
      <c r="D9" s="77"/>
      <c r="E9" s="77"/>
      <c r="F9" s="77"/>
      <c r="G9" s="77"/>
      <c r="H9" s="77"/>
      <c r="I9" s="77"/>
      <c r="J9" s="77"/>
      <c r="K9" s="66"/>
      <c r="L9" s="66"/>
      <c r="M9" s="66"/>
    </row>
    <row r="10" ht="36" customHeight="1" spans="2:13">
      <c r="B10" s="82" t="s">
        <v>667</v>
      </c>
      <c r="C10" s="82" t="s">
        <v>671</v>
      </c>
      <c r="D10" s="82"/>
      <c r="E10" s="82"/>
      <c r="F10" s="82" t="s">
        <v>672</v>
      </c>
      <c r="G10" s="82" t="s">
        <v>673</v>
      </c>
      <c r="H10" s="82" t="s">
        <v>39</v>
      </c>
      <c r="I10" s="82"/>
      <c r="J10" s="82"/>
      <c r="K10" s="66"/>
      <c r="L10" s="66"/>
      <c r="M10" s="66"/>
    </row>
    <row r="11" ht="36" customHeight="1" spans="2:13">
      <c r="B11" s="82"/>
      <c r="C11" s="82" t="s">
        <v>674</v>
      </c>
      <c r="D11" s="82" t="s">
        <v>675</v>
      </c>
      <c r="E11" s="82">
        <v>0.99</v>
      </c>
      <c r="F11" s="82"/>
      <c r="G11" s="82"/>
      <c r="H11" s="82"/>
      <c r="I11" s="82"/>
      <c r="J11" s="82"/>
      <c r="K11" s="66"/>
      <c r="L11" s="66"/>
      <c r="M11" s="66"/>
    </row>
    <row r="12" ht="106" customHeight="1" spans="2:13">
      <c r="B12" s="83" t="s">
        <v>676</v>
      </c>
      <c r="C12" s="84" t="s">
        <v>677</v>
      </c>
      <c r="D12" s="84" t="s">
        <v>678</v>
      </c>
      <c r="E12" s="84" t="s">
        <v>679</v>
      </c>
      <c r="F12" s="84" t="s">
        <v>680</v>
      </c>
      <c r="G12" s="84" t="s">
        <v>681</v>
      </c>
      <c r="H12" s="85" t="s">
        <v>682</v>
      </c>
      <c r="I12" s="85"/>
      <c r="J12" s="85"/>
      <c r="K12" s="66"/>
      <c r="L12" s="66"/>
      <c r="M12" s="66"/>
    </row>
    <row r="13" ht="36" customHeight="1" spans="2:13">
      <c r="B13" s="76" t="s">
        <v>38</v>
      </c>
      <c r="C13" s="86" t="s">
        <v>683</v>
      </c>
      <c r="D13" s="86"/>
      <c r="E13" s="86"/>
      <c r="F13" s="86"/>
      <c r="G13" s="86"/>
      <c r="H13" s="86"/>
      <c r="I13" s="86"/>
      <c r="J13" s="86"/>
      <c r="K13" s="66"/>
      <c r="L13" s="66"/>
      <c r="M13" s="66"/>
    </row>
    <row r="77" ht="33" customHeight="1" spans="2:10">
      <c r="B77" s="89" t="s">
        <v>684</v>
      </c>
      <c r="C77" s="89"/>
      <c r="D77" s="89"/>
      <c r="E77" s="89"/>
      <c r="F77" s="89"/>
      <c r="G77" s="89"/>
      <c r="H77" s="89"/>
      <c r="I77" s="89"/>
      <c r="J77" s="89"/>
    </row>
    <row r="78" ht="15.75" customHeight="1" spans="2:10">
      <c r="B78" s="90" t="s">
        <v>685</v>
      </c>
      <c r="C78" s="91" t="s">
        <v>686</v>
      </c>
      <c r="D78" s="91"/>
      <c r="E78" s="91"/>
      <c r="F78" s="91"/>
      <c r="G78" s="91"/>
      <c r="H78" s="91"/>
      <c r="I78" s="91"/>
      <c r="J78" s="91"/>
    </row>
    <row r="79" ht="15.75" customHeight="1" spans="2:10">
      <c r="B79" s="90" t="s">
        <v>687</v>
      </c>
      <c r="C79" s="92" t="s">
        <v>688</v>
      </c>
      <c r="D79" s="93"/>
      <c r="E79" s="93"/>
      <c r="F79" s="93"/>
      <c r="G79" s="93"/>
      <c r="H79" s="93"/>
      <c r="I79" s="93"/>
      <c r="J79" s="94"/>
    </row>
    <row r="80" ht="15.75" customHeight="1" spans="2:10">
      <c r="B80" s="90" t="s">
        <v>689</v>
      </c>
      <c r="C80" s="92" t="s">
        <v>690</v>
      </c>
      <c r="D80" s="93"/>
      <c r="E80" s="93"/>
      <c r="F80" s="93"/>
      <c r="G80" s="93"/>
      <c r="H80" s="93"/>
      <c r="I80" s="93"/>
      <c r="J80" s="94"/>
    </row>
    <row r="81" ht="223" customHeight="1" spans="2:10">
      <c r="B81" s="90" t="s">
        <v>691</v>
      </c>
      <c r="C81" s="91" t="s">
        <v>692</v>
      </c>
      <c r="D81" s="91"/>
      <c r="E81" s="91"/>
      <c r="F81" s="91"/>
      <c r="G81" s="91"/>
      <c r="H81" s="91"/>
      <c r="I81" s="91"/>
      <c r="J81" s="91"/>
    </row>
  </sheetData>
  <mergeCells count="24">
    <mergeCell ref="B2:J2"/>
    <mergeCell ref="C3:E3"/>
    <mergeCell ref="F3:G3"/>
    <mergeCell ref="H3:J3"/>
    <mergeCell ref="C4:E4"/>
    <mergeCell ref="F4:G4"/>
    <mergeCell ref="H4:J4"/>
    <mergeCell ref="C5:J5"/>
    <mergeCell ref="C6:J6"/>
    <mergeCell ref="C7:J7"/>
    <mergeCell ref="C8:J8"/>
    <mergeCell ref="C9:J9"/>
    <mergeCell ref="C10:E10"/>
    <mergeCell ref="H12:J12"/>
    <mergeCell ref="C13:J13"/>
    <mergeCell ref="B77:J77"/>
    <mergeCell ref="C78:J78"/>
    <mergeCell ref="C79:J79"/>
    <mergeCell ref="C80:J80"/>
    <mergeCell ref="C81:J81"/>
    <mergeCell ref="B10:B11"/>
    <mergeCell ref="F10:F11"/>
    <mergeCell ref="G10:G11"/>
    <mergeCell ref="H10:J11"/>
  </mergeCells>
  <pageMargins left="0.75" right="0.75" top="1" bottom="1" header="0.5" footer="0.5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6145" progId="Excel.Sheet.12" r:id="rId3" dvAspect="DVASPECT_ICON">
          <objectPr defaultSize="0" r:id="rId4">
            <anchor moveWithCells="1">
              <from>
                <xdr:col>8</xdr:col>
                <xdr:colOff>226060</xdr:colOff>
                <xdr:row>11</xdr:row>
                <xdr:rowOff>343535</xdr:rowOff>
              </from>
              <to>
                <xdr:col>9</xdr:col>
                <xdr:colOff>168910</xdr:colOff>
                <xdr:row>11</xdr:row>
                <xdr:rowOff>1181735</xdr:rowOff>
              </to>
            </anchor>
          </objectPr>
        </oleObject>
      </mc:Choice>
      <mc:Fallback>
        <oleObject shapeId="6145" progId="Excel.Sheet.12" r:id="rId3" dvAspect="DVASPECT_ICON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N108"/>
  <sheetViews>
    <sheetView topLeftCell="A17" workbookViewId="0">
      <selection activeCell="B26" sqref="B26"/>
    </sheetView>
  </sheetViews>
  <sheetFormatPr defaultColWidth="9" defaultRowHeight="15.75"/>
  <cols>
    <col min="1" max="1" width="4.125" customWidth="1"/>
    <col min="2" max="2" width="15.625" style="37" customWidth="1"/>
    <col min="3" max="3" width="13.125" style="37" customWidth="1"/>
    <col min="4" max="4" width="15.125" style="37" customWidth="1"/>
    <col min="5" max="5" width="15.875" style="37" customWidth="1"/>
    <col min="6" max="6" width="12.75" style="37" customWidth="1"/>
    <col min="7" max="16384" width="9" style="37"/>
  </cols>
  <sheetData>
    <row r="1" ht="16.5"/>
    <row r="2" customFormat="1" ht="39.15" customHeight="1" spans="1:40">
      <c r="A2" s="38"/>
      <c r="B2" s="39" t="s">
        <v>693</v>
      </c>
      <c r="C2" s="40"/>
      <c r="D2" s="40"/>
      <c r="E2" s="40"/>
      <c r="F2" s="40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  <c r="S2" s="41"/>
      <c r="T2" s="41"/>
      <c r="U2" s="41"/>
      <c r="V2" s="41"/>
      <c r="W2" s="41"/>
      <c r="X2" s="41"/>
      <c r="Y2" s="41"/>
      <c r="Z2" s="41"/>
      <c r="AA2" s="41"/>
      <c r="AB2" s="41"/>
      <c r="AC2" s="41"/>
      <c r="AD2" s="64"/>
      <c r="AE2" s="64"/>
      <c r="AF2" s="64"/>
      <c r="AG2" s="64"/>
      <c r="AH2" s="64"/>
      <c r="AI2" s="64"/>
      <c r="AJ2" s="64"/>
      <c r="AK2" s="64"/>
      <c r="AL2" s="64"/>
      <c r="AM2" s="64"/>
      <c r="AN2" s="64"/>
    </row>
    <row r="3" customFormat="1" ht="18" customHeight="1" spans="1:40">
      <c r="A3" s="38"/>
      <c r="B3" s="42" t="s">
        <v>694</v>
      </c>
      <c r="C3" s="43">
        <v>45820</v>
      </c>
      <c r="D3" s="44"/>
      <c r="E3" s="42" t="s">
        <v>526</v>
      </c>
      <c r="F3" s="45" t="s">
        <v>24</v>
      </c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  <c r="U3" s="41"/>
      <c r="V3" s="41"/>
      <c r="W3" s="41"/>
      <c r="X3" s="41"/>
      <c r="Y3" s="41"/>
      <c r="Z3" s="41"/>
      <c r="AA3" s="41"/>
      <c r="AB3" s="41"/>
      <c r="AC3" s="41"/>
      <c r="AD3" s="64"/>
      <c r="AE3" s="64"/>
      <c r="AF3" s="64"/>
      <c r="AG3" s="64"/>
      <c r="AH3" s="64"/>
      <c r="AI3" s="64"/>
      <c r="AJ3" s="64"/>
      <c r="AK3" s="64"/>
      <c r="AL3" s="64"/>
      <c r="AM3" s="64"/>
      <c r="AN3" s="64"/>
    </row>
    <row r="4" customFormat="1" ht="18" customHeight="1" spans="1:40">
      <c r="A4" s="38"/>
      <c r="B4" s="46" t="s">
        <v>596</v>
      </c>
      <c r="C4" s="47" t="s">
        <v>695</v>
      </c>
      <c r="D4" s="47"/>
      <c r="E4" s="48"/>
      <c r="F4" s="48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  <c r="U4" s="41"/>
      <c r="V4" s="41"/>
      <c r="W4" s="41"/>
      <c r="X4" s="41"/>
      <c r="Y4" s="41"/>
      <c r="Z4" s="41"/>
      <c r="AA4" s="41"/>
      <c r="AB4" s="41"/>
      <c r="AC4" s="41"/>
      <c r="AD4" s="64"/>
      <c r="AE4" s="64"/>
      <c r="AF4" s="64"/>
      <c r="AG4" s="64"/>
      <c r="AH4" s="64"/>
      <c r="AI4" s="64"/>
      <c r="AJ4" s="64"/>
      <c r="AK4" s="64"/>
      <c r="AL4" s="64"/>
      <c r="AM4" s="64"/>
      <c r="AN4" s="64"/>
    </row>
    <row r="5" customFormat="1" ht="18" customHeight="1" spans="1:40">
      <c r="A5" s="38"/>
      <c r="B5" s="46" t="s">
        <v>663</v>
      </c>
      <c r="C5" s="47" t="s">
        <v>696</v>
      </c>
      <c r="D5" s="47"/>
      <c r="E5" s="48"/>
      <c r="F5" s="48"/>
      <c r="G5" s="41"/>
      <c r="H5" s="41"/>
      <c r="I5" s="41"/>
      <c r="J5" s="41"/>
      <c r="K5" s="41"/>
      <c r="L5" s="41"/>
      <c r="M5" s="41"/>
      <c r="N5" s="41"/>
      <c r="O5" s="41"/>
      <c r="P5" s="41"/>
      <c r="Q5" s="41"/>
      <c r="R5" s="41"/>
      <c r="S5" s="41"/>
      <c r="T5" s="41"/>
      <c r="U5" s="41"/>
      <c r="V5" s="41"/>
      <c r="W5" s="41"/>
      <c r="X5" s="41"/>
      <c r="Y5" s="41"/>
      <c r="Z5" s="41"/>
      <c r="AA5" s="41"/>
      <c r="AB5" s="41"/>
      <c r="AC5" s="41"/>
      <c r="AD5" s="64"/>
      <c r="AE5" s="64"/>
      <c r="AF5" s="64"/>
      <c r="AG5" s="64"/>
      <c r="AH5" s="64"/>
      <c r="AI5" s="64"/>
      <c r="AJ5" s="64"/>
      <c r="AK5" s="64"/>
      <c r="AL5" s="64"/>
      <c r="AM5" s="64"/>
      <c r="AN5" s="64"/>
    </row>
    <row r="6" customFormat="1" ht="18" customHeight="1" spans="1:40">
      <c r="A6" s="38"/>
      <c r="B6" s="46" t="s">
        <v>529</v>
      </c>
      <c r="C6" s="49" t="s">
        <v>697</v>
      </c>
      <c r="D6" s="50"/>
      <c r="E6" s="50"/>
      <c r="F6" s="51"/>
      <c r="G6" s="41"/>
      <c r="H6" s="41"/>
      <c r="I6" s="41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64"/>
      <c r="AE6" s="64"/>
      <c r="AF6" s="64"/>
      <c r="AG6" s="64"/>
      <c r="AH6" s="64"/>
      <c r="AI6" s="64"/>
      <c r="AJ6" s="64"/>
      <c r="AK6" s="64"/>
      <c r="AL6" s="64"/>
      <c r="AM6" s="64"/>
      <c r="AN6" s="64"/>
    </row>
    <row r="7" customFormat="1" ht="46" customHeight="1" spans="1:40">
      <c r="A7" s="38"/>
      <c r="B7" s="46" t="s">
        <v>698</v>
      </c>
      <c r="C7" s="49" t="s">
        <v>699</v>
      </c>
      <c r="D7" s="50"/>
      <c r="E7" s="50"/>
      <c r="F7" s="51"/>
      <c r="G7" s="41"/>
      <c r="H7" s="41"/>
      <c r="I7" s="41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64"/>
      <c r="AE7" s="64"/>
      <c r="AF7" s="64"/>
      <c r="AG7" s="64"/>
      <c r="AH7" s="64"/>
      <c r="AI7" s="64"/>
      <c r="AJ7" s="64"/>
      <c r="AK7" s="64"/>
      <c r="AL7" s="64"/>
      <c r="AM7" s="64"/>
      <c r="AN7" s="64"/>
    </row>
    <row r="8" customFormat="1" ht="94" customHeight="1" spans="1:40">
      <c r="A8" s="38"/>
      <c r="B8" s="46" t="s">
        <v>601</v>
      </c>
      <c r="C8" s="47" t="s">
        <v>700</v>
      </c>
      <c r="D8" s="47"/>
      <c r="E8" s="48"/>
      <c r="F8" s="48"/>
      <c r="G8" s="41"/>
      <c r="H8" s="41"/>
      <c r="I8" s="41"/>
      <c r="J8" s="41"/>
      <c r="K8" s="41"/>
      <c r="L8" s="41"/>
      <c r="M8" s="41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64"/>
      <c r="AE8" s="64"/>
      <c r="AF8" s="64"/>
      <c r="AG8" s="64"/>
      <c r="AH8" s="64"/>
      <c r="AI8" s="64"/>
      <c r="AJ8" s="64"/>
      <c r="AK8" s="64"/>
      <c r="AL8" s="64"/>
      <c r="AM8" s="64"/>
      <c r="AN8" s="64"/>
    </row>
    <row r="9" customFormat="1" ht="35" customHeight="1" spans="1:40">
      <c r="A9" s="38"/>
      <c r="B9" s="52" t="s">
        <v>701</v>
      </c>
      <c r="C9" s="53"/>
      <c r="D9" s="53"/>
      <c r="E9" s="54"/>
      <c r="F9" s="54"/>
      <c r="G9" s="55"/>
      <c r="H9" s="41"/>
      <c r="I9" s="41"/>
      <c r="J9" s="41"/>
      <c r="K9" s="41"/>
      <c r="L9" s="41"/>
      <c r="M9" s="41"/>
      <c r="N9" s="41"/>
      <c r="O9" s="41"/>
      <c r="P9" s="41"/>
      <c r="Q9" s="41"/>
      <c r="R9" s="41"/>
      <c r="S9" s="41"/>
      <c r="T9" s="41"/>
      <c r="U9" s="41"/>
      <c r="V9" s="41"/>
      <c r="W9" s="41"/>
      <c r="X9" s="41"/>
      <c r="Y9" s="41"/>
      <c r="Z9" s="41"/>
      <c r="AA9" s="41"/>
      <c r="AB9" s="41"/>
      <c r="AC9" s="41"/>
      <c r="AD9" s="64"/>
      <c r="AE9" s="64"/>
      <c r="AF9" s="64"/>
      <c r="AG9" s="64"/>
      <c r="AH9" s="64"/>
      <c r="AI9" s="64"/>
      <c r="AJ9" s="64"/>
      <c r="AK9" s="64"/>
      <c r="AL9" s="64"/>
      <c r="AM9" s="64"/>
      <c r="AN9" s="64"/>
    </row>
    <row r="10" customFormat="1" ht="37" customHeight="1" spans="1:40">
      <c r="A10" s="38"/>
      <c r="B10" s="52" t="s">
        <v>38</v>
      </c>
      <c r="C10" s="53" t="s">
        <v>702</v>
      </c>
      <c r="D10" s="56"/>
      <c r="E10" s="57"/>
      <c r="F10" s="57"/>
      <c r="G10" s="41"/>
      <c r="H10" s="41"/>
      <c r="I10" s="41"/>
      <c r="J10" s="41"/>
      <c r="K10" s="41"/>
      <c r="L10" s="41"/>
      <c r="M10" s="41"/>
      <c r="N10" s="41"/>
      <c r="O10" s="41"/>
      <c r="P10" s="41"/>
      <c r="Q10" s="41"/>
      <c r="R10" s="41"/>
      <c r="S10" s="41"/>
      <c r="T10" s="41"/>
      <c r="U10" s="41"/>
      <c r="V10" s="41"/>
      <c r="W10" s="41"/>
      <c r="X10" s="41"/>
      <c r="Y10" s="41"/>
      <c r="Z10" s="41"/>
      <c r="AA10" s="41"/>
      <c r="AB10" s="41"/>
      <c r="AC10" s="41"/>
      <c r="AD10" s="64"/>
      <c r="AE10" s="64"/>
      <c r="AF10" s="64"/>
      <c r="AG10" s="64"/>
      <c r="AH10" s="64"/>
      <c r="AI10" s="64"/>
      <c r="AJ10" s="64"/>
      <c r="AK10" s="64"/>
      <c r="AL10" s="64"/>
      <c r="AM10" s="64"/>
      <c r="AN10" s="64"/>
    </row>
    <row r="11" spans="2:6">
      <c r="B11" s="58" t="s">
        <v>703</v>
      </c>
      <c r="C11" s="58" t="s">
        <v>704</v>
      </c>
      <c r="D11" s="58" t="s">
        <v>705</v>
      </c>
      <c r="E11" s="58" t="s">
        <v>706</v>
      </c>
      <c r="F11" s="59" t="s">
        <v>707</v>
      </c>
    </row>
    <row r="12" spans="2:6">
      <c r="B12" s="58">
        <v>5</v>
      </c>
      <c r="C12" s="58">
        <v>13.57</v>
      </c>
      <c r="D12" s="58">
        <v>0</v>
      </c>
      <c r="E12" s="58">
        <v>12.59</v>
      </c>
      <c r="F12" s="59">
        <f t="shared" ref="F12:F57" si="0">E12*D12/(B12*C12)</f>
        <v>0</v>
      </c>
    </row>
    <row r="13" spans="2:6">
      <c r="B13" s="58">
        <v>5</v>
      </c>
      <c r="C13" s="58">
        <v>12.67</v>
      </c>
      <c r="D13" s="58">
        <v>0.1</v>
      </c>
      <c r="E13" s="58">
        <v>12.19</v>
      </c>
      <c r="F13" s="59">
        <f t="shared" si="0"/>
        <v>0.0192423046566693</v>
      </c>
    </row>
    <row r="14" spans="2:6">
      <c r="B14" s="58">
        <v>5</v>
      </c>
      <c r="C14" s="58">
        <v>12.04</v>
      </c>
      <c r="D14" s="58">
        <v>0.2</v>
      </c>
      <c r="E14" s="58">
        <v>11.57</v>
      </c>
      <c r="F14" s="59">
        <f t="shared" si="0"/>
        <v>0.0384385382059801</v>
      </c>
    </row>
    <row r="15" spans="2:6">
      <c r="B15" s="58">
        <v>5</v>
      </c>
      <c r="C15" s="58">
        <v>11.71</v>
      </c>
      <c r="D15" s="58">
        <v>0.3</v>
      </c>
      <c r="E15" s="58">
        <v>11.25</v>
      </c>
      <c r="F15" s="59">
        <f t="shared" si="0"/>
        <v>0.0576430401366353</v>
      </c>
    </row>
    <row r="16" spans="2:6">
      <c r="B16" s="58">
        <v>5</v>
      </c>
      <c r="C16" s="58">
        <v>11.42</v>
      </c>
      <c r="D16" s="58">
        <v>0.4</v>
      </c>
      <c r="E16" s="58">
        <v>10.97</v>
      </c>
      <c r="F16" s="59">
        <f t="shared" si="0"/>
        <v>0.0768476357267951</v>
      </c>
    </row>
    <row r="17" spans="2:6">
      <c r="B17" s="58">
        <v>5</v>
      </c>
      <c r="C17" s="58">
        <v>11.16</v>
      </c>
      <c r="D17" s="58">
        <v>0.5</v>
      </c>
      <c r="E17" s="58">
        <v>10.71</v>
      </c>
      <c r="F17" s="59">
        <f t="shared" si="0"/>
        <v>0.0959677419354839</v>
      </c>
    </row>
    <row r="18" spans="2:6">
      <c r="B18" s="58">
        <v>5</v>
      </c>
      <c r="C18" s="58">
        <v>10.92</v>
      </c>
      <c r="D18" s="58">
        <v>0.6</v>
      </c>
      <c r="E18" s="58">
        <v>10.47</v>
      </c>
      <c r="F18" s="59">
        <f t="shared" si="0"/>
        <v>0.115054945054945</v>
      </c>
    </row>
    <row r="19" spans="2:6">
      <c r="B19" s="58">
        <v>5</v>
      </c>
      <c r="C19" s="58">
        <v>10.72</v>
      </c>
      <c r="D19" s="58">
        <v>0.7</v>
      </c>
      <c r="E19" s="58">
        <v>10.27</v>
      </c>
      <c r="F19" s="59">
        <f t="shared" si="0"/>
        <v>0.134123134328358</v>
      </c>
    </row>
    <row r="20" spans="2:6">
      <c r="B20" s="58">
        <v>5</v>
      </c>
      <c r="C20" s="58">
        <v>10.52</v>
      </c>
      <c r="D20" s="58">
        <v>0.8</v>
      </c>
      <c r="E20" s="58">
        <v>10.07</v>
      </c>
      <c r="F20" s="59">
        <f t="shared" si="0"/>
        <v>0.153155893536122</v>
      </c>
    </row>
    <row r="21" spans="2:6">
      <c r="B21" s="58">
        <v>5</v>
      </c>
      <c r="C21" s="58">
        <v>10.34</v>
      </c>
      <c r="D21" s="58">
        <v>0.9</v>
      </c>
      <c r="E21" s="58">
        <v>9.89</v>
      </c>
      <c r="F21" s="59">
        <f t="shared" si="0"/>
        <v>0.172166344294004</v>
      </c>
    </row>
    <row r="22" spans="2:6">
      <c r="B22" s="58">
        <v>5</v>
      </c>
      <c r="C22" s="58">
        <v>10.18</v>
      </c>
      <c r="D22" s="58">
        <v>1</v>
      </c>
      <c r="E22" s="58">
        <v>9.74</v>
      </c>
      <c r="F22" s="59">
        <f t="shared" si="0"/>
        <v>0.191355599214145</v>
      </c>
    </row>
    <row r="23" spans="2:6">
      <c r="B23" s="58">
        <v>5</v>
      </c>
      <c r="C23" s="58">
        <v>10.03</v>
      </c>
      <c r="D23" s="58">
        <v>1.1</v>
      </c>
      <c r="E23" s="58">
        <v>9.58</v>
      </c>
      <c r="F23" s="59">
        <f t="shared" si="0"/>
        <v>0.210129611166501</v>
      </c>
    </row>
    <row r="24" spans="2:6">
      <c r="B24" s="58">
        <v>5</v>
      </c>
      <c r="C24" s="58">
        <v>9.89</v>
      </c>
      <c r="D24" s="58">
        <v>1.2</v>
      </c>
      <c r="E24" s="58">
        <v>9.44</v>
      </c>
      <c r="F24" s="59">
        <f t="shared" si="0"/>
        <v>0.229079878665318</v>
      </c>
    </row>
    <row r="25" spans="2:6">
      <c r="B25" s="58">
        <v>5</v>
      </c>
      <c r="C25" s="58">
        <v>9.76</v>
      </c>
      <c r="D25" s="58">
        <v>1.3</v>
      </c>
      <c r="E25" s="58">
        <v>9.31</v>
      </c>
      <c r="F25" s="59">
        <f t="shared" si="0"/>
        <v>0.248012295081967</v>
      </c>
    </row>
    <row r="26" spans="2:6">
      <c r="B26" s="58">
        <v>5</v>
      </c>
      <c r="C26" s="58">
        <v>9.64</v>
      </c>
      <c r="D26" s="58">
        <v>1.4</v>
      </c>
      <c r="E26" s="58">
        <v>9.19</v>
      </c>
      <c r="F26" s="59">
        <f t="shared" si="0"/>
        <v>0.266929460580913</v>
      </c>
    </row>
    <row r="27" spans="2:6">
      <c r="B27" s="58">
        <v>5</v>
      </c>
      <c r="C27" s="58">
        <v>9.76</v>
      </c>
      <c r="D27" s="58">
        <v>1.5</v>
      </c>
      <c r="E27" s="60">
        <v>9.3</v>
      </c>
      <c r="F27" s="59">
        <f t="shared" si="0"/>
        <v>0.285860655737705</v>
      </c>
    </row>
    <row r="28" spans="2:6">
      <c r="B28" s="58">
        <v>5</v>
      </c>
      <c r="C28" s="58">
        <v>9.79</v>
      </c>
      <c r="D28" s="58">
        <v>1.6</v>
      </c>
      <c r="E28" s="58">
        <v>9.33</v>
      </c>
      <c r="F28" s="59">
        <f t="shared" si="0"/>
        <v>0.304964249233912</v>
      </c>
    </row>
    <row r="29" spans="2:6">
      <c r="B29" s="58">
        <v>5</v>
      </c>
      <c r="C29" s="58">
        <v>9.75</v>
      </c>
      <c r="D29" s="58">
        <v>1.7</v>
      </c>
      <c r="E29" s="58">
        <v>9.299</v>
      </c>
      <c r="F29" s="59">
        <f t="shared" si="0"/>
        <v>0.32427282051282</v>
      </c>
    </row>
    <row r="30" spans="2:6">
      <c r="B30" s="58">
        <v>5</v>
      </c>
      <c r="C30" s="60">
        <v>9.7</v>
      </c>
      <c r="D30" s="58">
        <v>1.8</v>
      </c>
      <c r="E30" s="58">
        <v>9.24</v>
      </c>
      <c r="F30" s="59">
        <f t="shared" si="0"/>
        <v>0.342927835051546</v>
      </c>
    </row>
    <row r="31" spans="2:6">
      <c r="B31" s="58">
        <v>5</v>
      </c>
      <c r="C31" s="58">
        <v>9.67</v>
      </c>
      <c r="D31" s="58">
        <v>1.9</v>
      </c>
      <c r="E31" s="58">
        <v>9.21</v>
      </c>
      <c r="F31" s="59">
        <f t="shared" si="0"/>
        <v>0.361923474663909</v>
      </c>
    </row>
    <row r="32" spans="2:6">
      <c r="B32" s="58">
        <v>5</v>
      </c>
      <c r="C32" s="58">
        <v>9.66</v>
      </c>
      <c r="D32" s="61">
        <v>2</v>
      </c>
      <c r="E32" s="58">
        <v>9.21</v>
      </c>
      <c r="F32" s="59">
        <f t="shared" si="0"/>
        <v>0.381366459627329</v>
      </c>
    </row>
    <row r="33" spans="2:6">
      <c r="B33" s="58">
        <v>5</v>
      </c>
      <c r="C33" s="58">
        <v>9.66</v>
      </c>
      <c r="D33" s="58">
        <v>2.1</v>
      </c>
      <c r="E33" s="58">
        <v>9.21</v>
      </c>
      <c r="F33" s="59">
        <f t="shared" si="0"/>
        <v>0.400434782608696</v>
      </c>
    </row>
    <row r="34" spans="2:6">
      <c r="B34" s="58">
        <v>5</v>
      </c>
      <c r="C34" s="58">
        <v>9.66</v>
      </c>
      <c r="D34" s="58">
        <v>2.2</v>
      </c>
      <c r="E34" s="58">
        <v>9.21</v>
      </c>
      <c r="F34" s="59">
        <f t="shared" si="0"/>
        <v>0.419503105590062</v>
      </c>
    </row>
    <row r="35" spans="2:6">
      <c r="B35" s="58">
        <v>5</v>
      </c>
      <c r="C35" s="58">
        <v>9.66</v>
      </c>
      <c r="D35" s="58">
        <v>2.3</v>
      </c>
      <c r="E35" s="58">
        <v>9.21</v>
      </c>
      <c r="F35" s="59">
        <f t="shared" si="0"/>
        <v>0.438571428571429</v>
      </c>
    </row>
    <row r="36" spans="2:6">
      <c r="B36" s="58">
        <v>5</v>
      </c>
      <c r="C36" s="58">
        <v>9.66</v>
      </c>
      <c r="D36" s="58">
        <v>2.4</v>
      </c>
      <c r="E36" s="58">
        <v>9.21</v>
      </c>
      <c r="F36" s="59">
        <f t="shared" si="0"/>
        <v>0.457639751552795</v>
      </c>
    </row>
    <row r="37" spans="2:6">
      <c r="B37" s="58">
        <v>5</v>
      </c>
      <c r="C37" s="58">
        <v>9.66</v>
      </c>
      <c r="D37" s="58">
        <v>2.5</v>
      </c>
      <c r="E37" s="58">
        <v>9.21</v>
      </c>
      <c r="F37" s="59">
        <f t="shared" si="0"/>
        <v>0.476708074534162</v>
      </c>
    </row>
    <row r="38" spans="2:6">
      <c r="B38" s="58">
        <v>5</v>
      </c>
      <c r="C38" s="58">
        <v>9.66</v>
      </c>
      <c r="D38" s="58">
        <v>2.6</v>
      </c>
      <c r="E38" s="58">
        <v>9.21</v>
      </c>
      <c r="F38" s="59">
        <f t="shared" si="0"/>
        <v>0.495776397515528</v>
      </c>
    </row>
    <row r="39" spans="2:6">
      <c r="B39" s="58">
        <v>5</v>
      </c>
      <c r="C39" s="58">
        <v>9.66</v>
      </c>
      <c r="D39" s="58">
        <v>2.7</v>
      </c>
      <c r="E39" s="58">
        <v>9.21</v>
      </c>
      <c r="F39" s="59">
        <f t="shared" si="0"/>
        <v>0.514844720496895</v>
      </c>
    </row>
    <row r="40" spans="2:6">
      <c r="B40" s="58">
        <v>5</v>
      </c>
      <c r="C40" s="58">
        <v>9.66</v>
      </c>
      <c r="D40" s="58">
        <v>2.8</v>
      </c>
      <c r="E40" s="58">
        <v>9.21</v>
      </c>
      <c r="F40" s="59">
        <f t="shared" si="0"/>
        <v>0.533913043478261</v>
      </c>
    </row>
    <row r="41" spans="2:6">
      <c r="B41" s="58">
        <v>5</v>
      </c>
      <c r="C41" s="58">
        <v>9.66</v>
      </c>
      <c r="D41" s="58">
        <v>2.9</v>
      </c>
      <c r="E41" s="58">
        <v>9.21</v>
      </c>
      <c r="F41" s="59">
        <f t="shared" si="0"/>
        <v>0.552981366459627</v>
      </c>
    </row>
    <row r="42" spans="2:6">
      <c r="B42" s="58">
        <v>5</v>
      </c>
      <c r="C42" s="58">
        <v>46.35</v>
      </c>
      <c r="D42" s="58">
        <v>3</v>
      </c>
      <c r="E42" s="58">
        <v>45.5</v>
      </c>
      <c r="F42" s="59">
        <f t="shared" si="0"/>
        <v>0.588996763754045</v>
      </c>
    </row>
    <row r="43" spans="2:6">
      <c r="B43" s="58">
        <v>5</v>
      </c>
      <c r="C43" s="58">
        <v>46.35</v>
      </c>
      <c r="D43" s="58">
        <v>3.1</v>
      </c>
      <c r="E43" s="58">
        <v>45.5</v>
      </c>
      <c r="F43" s="59">
        <f t="shared" si="0"/>
        <v>0.608629989212514</v>
      </c>
    </row>
    <row r="44" spans="2:6">
      <c r="B44" s="58">
        <v>5</v>
      </c>
      <c r="C44" s="58">
        <v>46.35</v>
      </c>
      <c r="D44" s="58">
        <v>3.2</v>
      </c>
      <c r="E44" s="58">
        <v>45.5</v>
      </c>
      <c r="F44" s="59">
        <f t="shared" si="0"/>
        <v>0.628263214670982</v>
      </c>
    </row>
    <row r="45" spans="2:6">
      <c r="B45" s="58">
        <v>5</v>
      </c>
      <c r="C45" s="58">
        <v>46.35</v>
      </c>
      <c r="D45" s="58">
        <v>3.3</v>
      </c>
      <c r="E45" s="58">
        <v>45.5</v>
      </c>
      <c r="F45" s="59">
        <f t="shared" si="0"/>
        <v>0.64789644012945</v>
      </c>
    </row>
    <row r="46" spans="2:6">
      <c r="B46" s="58">
        <v>5</v>
      </c>
      <c r="C46" s="58">
        <v>46.35</v>
      </c>
      <c r="D46" s="58">
        <v>3.4</v>
      </c>
      <c r="E46" s="58">
        <v>45.5</v>
      </c>
      <c r="F46" s="59">
        <f t="shared" si="0"/>
        <v>0.667529665587918</v>
      </c>
    </row>
    <row r="47" spans="2:6">
      <c r="B47" s="58">
        <v>5</v>
      </c>
      <c r="C47" s="58">
        <v>46.35</v>
      </c>
      <c r="D47" s="58">
        <v>3.5</v>
      </c>
      <c r="E47" s="58">
        <v>45.5</v>
      </c>
      <c r="F47" s="59">
        <f t="shared" si="0"/>
        <v>0.687162891046386</v>
      </c>
    </row>
    <row r="48" spans="2:6">
      <c r="B48" s="58">
        <v>5</v>
      </c>
      <c r="C48" s="58">
        <v>46.35</v>
      </c>
      <c r="D48" s="58">
        <v>3.6</v>
      </c>
      <c r="E48" s="58">
        <v>45.5</v>
      </c>
      <c r="F48" s="59">
        <f t="shared" si="0"/>
        <v>0.706796116504854</v>
      </c>
    </row>
    <row r="49" spans="2:6">
      <c r="B49" s="58">
        <v>5</v>
      </c>
      <c r="C49" s="58">
        <v>46.35</v>
      </c>
      <c r="D49" s="58">
        <v>3.7</v>
      </c>
      <c r="E49" s="58">
        <v>45.5</v>
      </c>
      <c r="F49" s="59">
        <f t="shared" si="0"/>
        <v>0.726429341963323</v>
      </c>
    </row>
    <row r="50" spans="2:6">
      <c r="B50" s="58">
        <v>5</v>
      </c>
      <c r="C50" s="58">
        <v>46.35</v>
      </c>
      <c r="D50" s="58">
        <v>3.8</v>
      </c>
      <c r="E50" s="58">
        <v>45.5</v>
      </c>
      <c r="F50" s="59">
        <f t="shared" si="0"/>
        <v>0.746062567421791</v>
      </c>
    </row>
    <row r="51" spans="2:6">
      <c r="B51" s="58">
        <v>5</v>
      </c>
      <c r="C51" s="58">
        <v>46.35</v>
      </c>
      <c r="D51" s="58">
        <v>3.9</v>
      </c>
      <c r="E51" s="58">
        <v>45.5</v>
      </c>
      <c r="F51" s="59">
        <f t="shared" si="0"/>
        <v>0.765695792880259</v>
      </c>
    </row>
    <row r="52" spans="2:6">
      <c r="B52" s="58">
        <v>5</v>
      </c>
      <c r="C52" s="58">
        <v>46.35</v>
      </c>
      <c r="D52" s="58">
        <v>4</v>
      </c>
      <c r="E52" s="58">
        <v>45.5</v>
      </c>
      <c r="F52" s="59">
        <f t="shared" si="0"/>
        <v>0.785329018338727</v>
      </c>
    </row>
    <row r="53" spans="2:6">
      <c r="B53" s="58">
        <v>5</v>
      </c>
      <c r="C53" s="58">
        <v>45.87</v>
      </c>
      <c r="D53" s="58">
        <v>4.1</v>
      </c>
      <c r="E53" s="58">
        <v>45.04</v>
      </c>
      <c r="F53" s="59">
        <f t="shared" si="0"/>
        <v>0.805162415522128</v>
      </c>
    </row>
    <row r="54" spans="2:6">
      <c r="B54" s="58">
        <v>5</v>
      </c>
      <c r="C54" s="58">
        <v>44.18</v>
      </c>
      <c r="D54" s="58">
        <v>4.15</v>
      </c>
      <c r="E54" s="58">
        <v>43.29</v>
      </c>
      <c r="F54" s="59">
        <f t="shared" si="0"/>
        <v>0.813279764599366</v>
      </c>
    </row>
    <row r="55" spans="2:6">
      <c r="B55" s="58">
        <v>5</v>
      </c>
      <c r="C55" s="58">
        <v>39.87</v>
      </c>
      <c r="D55" s="58">
        <v>4.16</v>
      </c>
      <c r="E55" s="58">
        <v>38.76</v>
      </c>
      <c r="F55" s="59">
        <f t="shared" si="0"/>
        <v>0.808836719337848</v>
      </c>
    </row>
    <row r="56" spans="2:6">
      <c r="B56" s="58">
        <v>5</v>
      </c>
      <c r="C56" s="60">
        <v>21.4</v>
      </c>
      <c r="D56" s="58">
        <v>4.17</v>
      </c>
      <c r="E56" s="58">
        <v>19.76</v>
      </c>
      <c r="F56" s="59">
        <f t="shared" si="0"/>
        <v>0.770085981308411</v>
      </c>
    </row>
    <row r="57" spans="2:6">
      <c r="B57" s="58">
        <v>5</v>
      </c>
      <c r="C57" s="58">
        <v>0.6</v>
      </c>
      <c r="D57" s="58">
        <v>4.18</v>
      </c>
      <c r="E57" s="58">
        <v>0.3</v>
      </c>
      <c r="F57" s="59">
        <f t="shared" si="0"/>
        <v>0.418</v>
      </c>
    </row>
    <row r="58" spans="2:5">
      <c r="B58" s="62"/>
      <c r="C58" s="62"/>
      <c r="D58" s="62"/>
      <c r="E58" s="62"/>
    </row>
    <row r="59" spans="2:5">
      <c r="B59" s="62"/>
      <c r="C59" s="62"/>
      <c r="D59" s="62"/>
      <c r="E59" s="62"/>
    </row>
    <row r="60" spans="2:5">
      <c r="B60" s="63" t="s">
        <v>708</v>
      </c>
      <c r="C60" s="63"/>
      <c r="D60" s="63"/>
      <c r="E60" s="63"/>
    </row>
    <row r="61" spans="2:5">
      <c r="B61" s="63"/>
      <c r="C61" s="63"/>
      <c r="D61" s="63"/>
      <c r="E61" s="63"/>
    </row>
    <row r="62" spans="2:5">
      <c r="B62" s="58" t="s">
        <v>703</v>
      </c>
      <c r="C62" s="58" t="s">
        <v>709</v>
      </c>
      <c r="D62" s="58" t="s">
        <v>705</v>
      </c>
      <c r="E62" s="58" t="s">
        <v>710</v>
      </c>
    </row>
    <row r="63" spans="2:5">
      <c r="B63" s="58">
        <v>5</v>
      </c>
      <c r="C63" s="58">
        <v>5.59</v>
      </c>
      <c r="D63" s="58">
        <v>4.17</v>
      </c>
      <c r="E63" s="58">
        <v>1.1</v>
      </c>
    </row>
    <row r="64" spans="2:5">
      <c r="B64" s="58">
        <v>4.9</v>
      </c>
      <c r="C64" s="58">
        <v>5.5</v>
      </c>
      <c r="D64" s="58">
        <v>4.17</v>
      </c>
      <c r="E64" s="58">
        <v>1.1</v>
      </c>
    </row>
    <row r="65" spans="2:5">
      <c r="B65" s="58">
        <v>4.8</v>
      </c>
      <c r="C65" s="58">
        <v>5.38</v>
      </c>
      <c r="D65" s="58">
        <v>4.17</v>
      </c>
      <c r="E65" s="58">
        <v>1.1</v>
      </c>
    </row>
    <row r="66" spans="2:5">
      <c r="B66" s="58">
        <v>4.7</v>
      </c>
      <c r="C66" s="58">
        <v>5.29</v>
      </c>
      <c r="D66" s="58">
        <v>4.17</v>
      </c>
      <c r="E66" s="58">
        <v>1.1</v>
      </c>
    </row>
    <row r="67" spans="2:5">
      <c r="B67" s="58">
        <v>4.6</v>
      </c>
      <c r="C67" s="58">
        <v>5.21</v>
      </c>
      <c r="D67" s="58">
        <v>4.17</v>
      </c>
      <c r="E67" s="58">
        <v>1.1</v>
      </c>
    </row>
    <row r="68" spans="2:5">
      <c r="B68" s="58">
        <v>4.5</v>
      </c>
      <c r="C68" s="58">
        <v>5.1</v>
      </c>
      <c r="D68" s="58">
        <v>4.17</v>
      </c>
      <c r="E68" s="58">
        <v>1.1</v>
      </c>
    </row>
    <row r="69" spans="2:5">
      <c r="B69" s="58">
        <v>4.4</v>
      </c>
      <c r="C69" s="58">
        <v>5.01</v>
      </c>
      <c r="D69" s="58">
        <v>4.17</v>
      </c>
      <c r="E69" s="58">
        <v>1.1</v>
      </c>
    </row>
    <row r="70" spans="2:5">
      <c r="B70" s="58">
        <v>4.3</v>
      </c>
      <c r="C70" s="58">
        <v>2.78</v>
      </c>
      <c r="D70" s="58">
        <v>4.17</v>
      </c>
      <c r="E70" s="58">
        <v>3.27</v>
      </c>
    </row>
    <row r="71" spans="2:5">
      <c r="B71" s="58">
        <v>4.2</v>
      </c>
      <c r="C71" s="58">
        <v>2.71</v>
      </c>
      <c r="D71" s="58">
        <v>4.17</v>
      </c>
      <c r="E71" s="58">
        <v>3.24</v>
      </c>
    </row>
    <row r="72" spans="2:5">
      <c r="B72" s="58">
        <v>4.1</v>
      </c>
      <c r="C72" s="58">
        <v>2.61</v>
      </c>
      <c r="D72" s="58">
        <v>4.17</v>
      </c>
      <c r="E72" s="58">
        <v>3.24</v>
      </c>
    </row>
    <row r="73" spans="2:5">
      <c r="B73" s="58">
        <v>4</v>
      </c>
      <c r="C73" s="58">
        <v>2.55</v>
      </c>
      <c r="D73" s="58">
        <v>4.17</v>
      </c>
      <c r="E73" s="58">
        <v>3.25</v>
      </c>
    </row>
    <row r="74" spans="2:5">
      <c r="B74" s="58">
        <v>3.9</v>
      </c>
      <c r="C74" s="60">
        <v>2.5</v>
      </c>
      <c r="D74" s="58">
        <v>4.17</v>
      </c>
      <c r="E74" s="58">
        <v>3.25</v>
      </c>
    </row>
    <row r="75" spans="2:5">
      <c r="B75" s="58">
        <v>3.8</v>
      </c>
      <c r="C75" s="58">
        <v>2.42</v>
      </c>
      <c r="D75" s="58">
        <v>4.17</v>
      </c>
      <c r="E75" s="58">
        <v>3.25</v>
      </c>
    </row>
    <row r="76" spans="2:5">
      <c r="B76" s="58">
        <v>3.7</v>
      </c>
      <c r="C76" s="58">
        <v>2.36</v>
      </c>
      <c r="D76" s="58">
        <v>4.17</v>
      </c>
      <c r="E76" s="58">
        <v>3.25</v>
      </c>
    </row>
    <row r="77" spans="2:5">
      <c r="B77" s="58">
        <v>3.6</v>
      </c>
      <c r="C77" s="60">
        <v>2.31</v>
      </c>
      <c r="D77" s="58">
        <v>4.17</v>
      </c>
      <c r="E77" s="58">
        <v>3.25</v>
      </c>
    </row>
    <row r="78" spans="2:5">
      <c r="B78" s="58">
        <v>3.50000000000001</v>
      </c>
      <c r="C78" s="58">
        <v>2.22</v>
      </c>
      <c r="D78" s="58">
        <v>4.17</v>
      </c>
      <c r="E78" s="58">
        <v>3.25</v>
      </c>
    </row>
    <row r="79" spans="2:5">
      <c r="B79" s="58">
        <v>3.40000000000001</v>
      </c>
      <c r="C79" s="58">
        <v>2.16</v>
      </c>
      <c r="D79" s="58">
        <v>4.17</v>
      </c>
      <c r="E79" s="58">
        <v>3.25</v>
      </c>
    </row>
    <row r="80" spans="2:5">
      <c r="B80" s="58">
        <v>3.30000000000001</v>
      </c>
      <c r="C80" s="58">
        <v>2.09</v>
      </c>
      <c r="D80" s="58">
        <v>4.17</v>
      </c>
      <c r="E80" s="58">
        <v>3.25</v>
      </c>
    </row>
    <row r="81" spans="2:5">
      <c r="B81" s="58">
        <v>3.20000000000001</v>
      </c>
      <c r="C81" s="58">
        <v>2.02</v>
      </c>
      <c r="D81" s="58">
        <v>4.17</v>
      </c>
      <c r="E81" s="58">
        <v>3.25</v>
      </c>
    </row>
    <row r="82" spans="2:5">
      <c r="B82" s="58">
        <v>3.10000000000001</v>
      </c>
      <c r="C82" s="58">
        <v>1.95</v>
      </c>
      <c r="D82" s="58">
        <v>4.17</v>
      </c>
      <c r="E82" s="58">
        <v>3.25</v>
      </c>
    </row>
    <row r="83" spans="2:5">
      <c r="B83" s="58">
        <v>3.00000000000001</v>
      </c>
      <c r="C83" s="60">
        <v>1.89</v>
      </c>
      <c r="D83" s="58">
        <v>4.17</v>
      </c>
      <c r="E83" s="58">
        <v>3.25</v>
      </c>
    </row>
    <row r="84" spans="2:5">
      <c r="B84" s="58">
        <v>2.90000000000001</v>
      </c>
      <c r="C84" s="58">
        <v>1.83</v>
      </c>
      <c r="D84" s="58">
        <v>4.17</v>
      </c>
      <c r="E84" s="58">
        <v>3.25</v>
      </c>
    </row>
    <row r="85" spans="2:5">
      <c r="B85" s="58">
        <v>2.80000000000001</v>
      </c>
      <c r="C85" s="58">
        <v>1.78</v>
      </c>
      <c r="D85" s="58">
        <v>4.17</v>
      </c>
      <c r="E85" s="58">
        <v>3.25</v>
      </c>
    </row>
    <row r="86" spans="2:5">
      <c r="B86" s="58">
        <v>2.70000000000001</v>
      </c>
      <c r="C86" s="58">
        <v>1.67</v>
      </c>
      <c r="D86" s="58">
        <v>4.17</v>
      </c>
      <c r="E86" s="58">
        <v>3.25</v>
      </c>
    </row>
    <row r="87" spans="2:5">
      <c r="B87" s="58">
        <v>2.60000000000001</v>
      </c>
      <c r="C87" s="58">
        <v>1.62</v>
      </c>
      <c r="D87" s="58">
        <v>4.17</v>
      </c>
      <c r="E87" s="58">
        <v>3.25</v>
      </c>
    </row>
    <row r="88" spans="2:5">
      <c r="B88" s="58">
        <v>2.50000000000001</v>
      </c>
      <c r="C88" s="58">
        <v>1.59</v>
      </c>
      <c r="D88" s="58">
        <v>4.17</v>
      </c>
      <c r="E88" s="58">
        <v>3.25</v>
      </c>
    </row>
    <row r="89" spans="2:5">
      <c r="B89" s="58">
        <v>2.40000000000001</v>
      </c>
      <c r="C89" s="60">
        <v>1.5</v>
      </c>
      <c r="D89" s="58">
        <v>4.17</v>
      </c>
      <c r="E89" s="58">
        <v>3.25</v>
      </c>
    </row>
    <row r="90" spans="2:5">
      <c r="B90" s="58">
        <v>2.30000000000001</v>
      </c>
      <c r="C90" s="58">
        <v>1.43</v>
      </c>
      <c r="D90" s="58">
        <v>4.17</v>
      </c>
      <c r="E90" s="58">
        <v>3.25</v>
      </c>
    </row>
    <row r="91" spans="2:5">
      <c r="B91" s="58">
        <v>2.20000000000001</v>
      </c>
      <c r="C91" s="58">
        <v>1.37</v>
      </c>
      <c r="D91" s="58">
        <v>4.17</v>
      </c>
      <c r="E91" s="58">
        <v>3.25</v>
      </c>
    </row>
    <row r="92" spans="2:5">
      <c r="B92" s="58">
        <v>2.10000000000001</v>
      </c>
      <c r="C92" s="58">
        <v>1.29</v>
      </c>
      <c r="D92" s="58">
        <v>4.17</v>
      </c>
      <c r="E92" s="58">
        <v>3.25</v>
      </c>
    </row>
    <row r="93" spans="2:5">
      <c r="B93" s="58">
        <v>2.00000000000001</v>
      </c>
      <c r="C93" s="58">
        <v>1.27</v>
      </c>
      <c r="D93" s="58">
        <v>4.17</v>
      </c>
      <c r="E93" s="58">
        <v>3.25</v>
      </c>
    </row>
    <row r="94" spans="2:5">
      <c r="B94" s="58">
        <v>1.90000000000001</v>
      </c>
      <c r="C94" s="58">
        <v>1.16</v>
      </c>
      <c r="D94" s="58">
        <v>4.17</v>
      </c>
      <c r="E94" s="58">
        <v>3.25</v>
      </c>
    </row>
    <row r="95" spans="2:5">
      <c r="B95" s="58">
        <v>1.80000000000001</v>
      </c>
      <c r="C95" s="60">
        <v>1.1</v>
      </c>
      <c r="D95" s="58">
        <v>4.17</v>
      </c>
      <c r="E95" s="58">
        <v>3.25</v>
      </c>
    </row>
    <row r="96" spans="2:5">
      <c r="B96" s="58">
        <v>1.70000000000001</v>
      </c>
      <c r="C96" s="58">
        <v>1.03</v>
      </c>
      <c r="D96" s="58">
        <v>4.17</v>
      </c>
      <c r="E96" s="58">
        <v>3.25</v>
      </c>
    </row>
    <row r="97" spans="2:5">
      <c r="B97" s="58">
        <v>1.60000000000001</v>
      </c>
      <c r="C97" s="58">
        <v>0.97</v>
      </c>
      <c r="D97" s="58">
        <v>4.17</v>
      </c>
      <c r="E97" s="58">
        <v>3.25</v>
      </c>
    </row>
    <row r="98" spans="2:5">
      <c r="B98" s="58">
        <v>1.50000000000001</v>
      </c>
      <c r="C98" s="58">
        <v>0.9</v>
      </c>
      <c r="D98" s="58">
        <v>4.17</v>
      </c>
      <c r="E98" s="58">
        <v>3.25</v>
      </c>
    </row>
    <row r="99" spans="2:5">
      <c r="B99" s="58">
        <v>1.40000000000001</v>
      </c>
      <c r="C99" s="58">
        <v>0.84</v>
      </c>
      <c r="D99" s="58">
        <v>4.17</v>
      </c>
      <c r="E99" s="58">
        <v>3.25</v>
      </c>
    </row>
    <row r="100" spans="2:5">
      <c r="B100" s="58">
        <v>1.30000000000001</v>
      </c>
      <c r="C100" s="58">
        <v>0.76</v>
      </c>
      <c r="D100" s="58">
        <v>4.17</v>
      </c>
      <c r="E100" s="58">
        <v>3.25</v>
      </c>
    </row>
    <row r="101" spans="2:5">
      <c r="B101" s="58">
        <v>1.20000000000001</v>
      </c>
      <c r="C101" s="58">
        <v>0.62</v>
      </c>
      <c r="D101" s="58">
        <v>4.17</v>
      </c>
      <c r="E101" s="58">
        <v>3.25</v>
      </c>
    </row>
    <row r="102" spans="2:5">
      <c r="B102" s="58">
        <v>1.10000000000001</v>
      </c>
      <c r="C102" s="58">
        <v>0.6</v>
      </c>
      <c r="D102" s="58">
        <v>4.17</v>
      </c>
      <c r="E102" s="58">
        <v>3.25</v>
      </c>
    </row>
    <row r="103" spans="2:5">
      <c r="B103" s="58">
        <v>1.00000000000001</v>
      </c>
      <c r="C103" s="58">
        <v>0.56</v>
      </c>
      <c r="D103" s="58">
        <v>4.17</v>
      </c>
      <c r="E103" s="58">
        <v>3.25</v>
      </c>
    </row>
    <row r="104" spans="2:5">
      <c r="B104" s="58">
        <v>0.900000000000015</v>
      </c>
      <c r="C104" s="58">
        <v>0.51</v>
      </c>
      <c r="D104" s="58">
        <v>4.17</v>
      </c>
      <c r="E104" s="58">
        <v>3.25</v>
      </c>
    </row>
    <row r="105" spans="2:5">
      <c r="B105" s="58">
        <v>0.800000000000015</v>
      </c>
      <c r="C105" s="58">
        <v>0.42</v>
      </c>
      <c r="D105" s="58">
        <v>4.17</v>
      </c>
      <c r="E105" s="58">
        <v>3.25</v>
      </c>
    </row>
    <row r="106" spans="2:6">
      <c r="B106" s="58">
        <v>0.700000000000015</v>
      </c>
      <c r="C106" s="58">
        <v>3.94</v>
      </c>
      <c r="D106" s="58">
        <v>4.17</v>
      </c>
      <c r="E106" s="58">
        <v>8567</v>
      </c>
      <c r="F106" s="37" t="s">
        <v>41</v>
      </c>
    </row>
    <row r="107" spans="2:5">
      <c r="B107" s="62"/>
      <c r="C107" s="62"/>
      <c r="D107" s="62"/>
      <c r="E107" s="62"/>
    </row>
    <row r="108" spans="2:5">
      <c r="B108" s="62"/>
      <c r="C108" s="62"/>
      <c r="D108" s="62"/>
      <c r="E108" s="62"/>
    </row>
  </sheetData>
  <mergeCells count="10">
    <mergeCell ref="B2:F2"/>
    <mergeCell ref="C3:D3"/>
    <mergeCell ref="C4:F4"/>
    <mergeCell ref="C5:F5"/>
    <mergeCell ref="C6:F6"/>
    <mergeCell ref="C7:F7"/>
    <mergeCell ref="C8:F8"/>
    <mergeCell ref="C9:F9"/>
    <mergeCell ref="C10:F10"/>
    <mergeCell ref="B60:E61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B2:AO16"/>
  <sheetViews>
    <sheetView topLeftCell="A5" workbookViewId="0">
      <selection activeCell="W20" sqref="W20"/>
    </sheetView>
  </sheetViews>
  <sheetFormatPr defaultColWidth="9" defaultRowHeight="14.25" customHeight="1"/>
  <cols>
    <col min="1" max="1" width="2.5" style="7" customWidth="1"/>
    <col min="2" max="2" width="9.66666666666667" style="7" customWidth="1"/>
    <col min="3" max="3" width="9.66666666666667" style="8" customWidth="1"/>
    <col min="4" max="5" width="6.625" style="7" customWidth="1"/>
    <col min="6" max="8" width="6.625" style="8" customWidth="1"/>
    <col min="9" max="10" width="6.625" style="7" customWidth="1"/>
    <col min="11" max="21" width="6.625" style="5" customWidth="1"/>
    <col min="22" max="22" width="13.5" style="5" customWidth="1"/>
    <col min="23" max="23" width="26.5" style="5" customWidth="1"/>
    <col min="24" max="41" width="9" style="5"/>
    <col min="42" max="16384" width="9" style="9"/>
  </cols>
  <sheetData>
    <row r="2" s="5" customFormat="1" ht="40" customHeight="1" spans="2:23">
      <c r="B2" s="10" t="s">
        <v>711</v>
      </c>
      <c r="C2" s="10"/>
      <c r="D2" s="10"/>
      <c r="E2" s="10"/>
      <c r="F2" s="10"/>
      <c r="G2" s="10"/>
      <c r="H2" s="10"/>
      <c r="I2" s="10"/>
      <c r="J2" s="10"/>
      <c r="K2" s="10"/>
      <c r="L2" s="10"/>
      <c r="M2" s="10"/>
      <c r="N2" s="10"/>
      <c r="O2" s="10"/>
      <c r="P2" s="10"/>
      <c r="Q2" s="10"/>
      <c r="R2" s="10"/>
      <c r="S2" s="10"/>
      <c r="T2" s="10"/>
      <c r="U2" s="10"/>
      <c r="V2" s="10"/>
      <c r="W2" s="10"/>
    </row>
    <row r="3" s="6" customFormat="1" ht="21" customHeight="1" spans="2:23">
      <c r="B3" s="11" t="s">
        <v>525</v>
      </c>
      <c r="C3" s="11"/>
      <c r="D3" s="12">
        <v>45820</v>
      </c>
      <c r="E3" s="12"/>
      <c r="F3" s="11" t="s">
        <v>526</v>
      </c>
      <c r="G3" s="11" t="s">
        <v>527</v>
      </c>
      <c r="H3" s="11"/>
      <c r="I3" s="11"/>
      <c r="J3" s="23" t="s">
        <v>596</v>
      </c>
      <c r="K3" s="24" t="s">
        <v>712</v>
      </c>
      <c r="L3" s="24"/>
      <c r="M3" s="24"/>
      <c r="N3" s="24"/>
      <c r="O3" s="24"/>
      <c r="P3" s="24"/>
      <c r="Q3" s="24"/>
      <c r="R3" s="24"/>
      <c r="S3" s="24"/>
      <c r="T3" s="11" t="s">
        <v>661</v>
      </c>
      <c r="U3" s="23"/>
      <c r="V3" s="23"/>
      <c r="W3" s="28" t="s">
        <v>713</v>
      </c>
    </row>
    <row r="4" s="5" customFormat="1" ht="21" customHeight="1" spans="2:23">
      <c r="B4" s="13" t="s">
        <v>714</v>
      </c>
      <c r="C4" s="13"/>
      <c r="D4" s="13" t="s">
        <v>715</v>
      </c>
      <c r="E4" s="13"/>
      <c r="F4" s="14"/>
      <c r="G4" s="14"/>
      <c r="H4" s="14"/>
      <c r="I4" s="14"/>
      <c r="J4" s="13" t="s">
        <v>716</v>
      </c>
      <c r="K4" s="13"/>
      <c r="L4" s="25"/>
      <c r="M4" s="25"/>
      <c r="N4" s="25"/>
      <c r="O4" s="25"/>
      <c r="P4" s="11" t="s">
        <v>717</v>
      </c>
      <c r="Q4" s="11"/>
      <c r="R4" s="29" t="e">
        <f>L4/(F4*F4)*10000</f>
        <v>#DIV/0!</v>
      </c>
      <c r="S4" s="29"/>
      <c r="T4" s="29"/>
      <c r="U4" s="29"/>
      <c r="V4" s="29"/>
      <c r="W4" s="30"/>
    </row>
    <row r="5" s="5" customFormat="1" ht="203" customHeight="1" spans="2:23">
      <c r="B5" s="11" t="s">
        <v>718</v>
      </c>
      <c r="C5" s="11"/>
      <c r="D5" s="15" t="s">
        <v>719</v>
      </c>
      <c r="E5" s="15"/>
      <c r="F5" s="15"/>
      <c r="G5" s="15"/>
      <c r="H5" s="15"/>
      <c r="I5" s="15"/>
      <c r="J5" s="15"/>
      <c r="K5" s="15"/>
      <c r="L5" s="15"/>
      <c r="M5" s="15"/>
      <c r="N5" s="15"/>
      <c r="O5" s="15"/>
      <c r="P5" s="15"/>
      <c r="Q5" s="15"/>
      <c r="R5" s="15"/>
      <c r="S5" s="15"/>
      <c r="T5" s="15"/>
      <c r="U5" s="15"/>
      <c r="V5" s="15"/>
      <c r="W5" s="15"/>
    </row>
    <row r="6" s="5" customFormat="1" ht="42" customHeight="1" spans="2:23">
      <c r="B6" s="11" t="s">
        <v>720</v>
      </c>
      <c r="C6" s="11"/>
      <c r="D6" s="15" t="s">
        <v>721</v>
      </c>
      <c r="E6" s="15"/>
      <c r="F6" s="15"/>
      <c r="G6" s="15"/>
      <c r="H6" s="15"/>
      <c r="I6" s="15"/>
      <c r="J6" s="15"/>
      <c r="K6" s="15"/>
      <c r="L6" s="15"/>
      <c r="M6" s="15"/>
      <c r="N6" s="15"/>
      <c r="O6" s="15"/>
      <c r="P6" s="15"/>
      <c r="Q6" s="15"/>
      <c r="R6" s="15"/>
      <c r="S6" s="15"/>
      <c r="T6" s="15"/>
      <c r="U6" s="15"/>
      <c r="V6" s="15"/>
      <c r="W6" s="15"/>
    </row>
    <row r="7" s="7" customFormat="1" ht="36" customHeight="1" spans="2:41">
      <c r="B7" s="11" t="s">
        <v>539</v>
      </c>
      <c r="C7" s="11"/>
      <c r="D7" s="16"/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Q7" s="16"/>
      <c r="R7" s="16"/>
      <c r="S7" s="16"/>
      <c r="T7" s="16"/>
      <c r="U7" s="16"/>
      <c r="V7" s="16"/>
      <c r="W7" s="16"/>
      <c r="X7" s="5"/>
      <c r="Y7" s="5"/>
      <c r="Z7" s="5"/>
      <c r="AA7" s="5"/>
      <c r="AB7" s="5"/>
      <c r="AC7" s="5"/>
      <c r="AD7" s="5"/>
      <c r="AE7" s="5"/>
      <c r="AF7" s="5"/>
      <c r="AG7" s="5"/>
      <c r="AH7" s="5"/>
      <c r="AI7" s="5"/>
      <c r="AJ7" s="5"/>
      <c r="AK7" s="5"/>
      <c r="AL7" s="5"/>
      <c r="AM7" s="5"/>
      <c r="AN7" s="5"/>
      <c r="AO7" s="5"/>
    </row>
    <row r="8" s="7" customFormat="1" ht="21" customHeight="1" spans="2:41">
      <c r="B8" s="13" t="s">
        <v>663</v>
      </c>
      <c r="C8" s="13" t="s">
        <v>598</v>
      </c>
      <c r="D8" s="13" t="s">
        <v>722</v>
      </c>
      <c r="E8" s="13"/>
      <c r="F8" s="13"/>
      <c r="G8" s="13"/>
      <c r="H8" s="13"/>
      <c r="I8" s="26"/>
      <c r="J8" s="13" t="s">
        <v>723</v>
      </c>
      <c r="K8" s="13"/>
      <c r="L8" s="13"/>
      <c r="M8" s="13"/>
      <c r="N8" s="13"/>
      <c r="O8" s="26"/>
      <c r="P8" s="13" t="s">
        <v>724</v>
      </c>
      <c r="Q8" s="13"/>
      <c r="R8" s="13"/>
      <c r="S8" s="13"/>
      <c r="T8" s="13"/>
      <c r="U8" s="26"/>
      <c r="V8" s="31" t="s">
        <v>661</v>
      </c>
      <c r="W8" s="13" t="s">
        <v>725</v>
      </c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</row>
    <row r="9" s="7" customFormat="1" ht="44" customHeight="1" spans="2:41">
      <c r="B9" s="13"/>
      <c r="C9" s="13" t="s">
        <v>667</v>
      </c>
      <c r="D9" s="13" t="s">
        <v>726</v>
      </c>
      <c r="E9" s="13" t="s">
        <v>727</v>
      </c>
      <c r="F9" s="13" t="s">
        <v>728</v>
      </c>
      <c r="G9" s="13" t="s">
        <v>729</v>
      </c>
      <c r="H9" s="13" t="s">
        <v>730</v>
      </c>
      <c r="I9" s="13" t="s">
        <v>731</v>
      </c>
      <c r="J9" s="13" t="s">
        <v>726</v>
      </c>
      <c r="K9" s="13" t="s">
        <v>727</v>
      </c>
      <c r="L9" s="13" t="s">
        <v>728</v>
      </c>
      <c r="M9" s="13" t="s">
        <v>729</v>
      </c>
      <c r="N9" s="13" t="s">
        <v>730</v>
      </c>
      <c r="O9" s="13" t="s">
        <v>731</v>
      </c>
      <c r="P9" s="13" t="s">
        <v>726</v>
      </c>
      <c r="Q9" s="13" t="s">
        <v>727</v>
      </c>
      <c r="R9" s="13" t="s">
        <v>728</v>
      </c>
      <c r="S9" s="13" t="s">
        <v>729</v>
      </c>
      <c r="T9" s="13" t="s">
        <v>730</v>
      </c>
      <c r="U9" s="13" t="s">
        <v>731</v>
      </c>
      <c r="V9" s="32"/>
      <c r="W9" s="11"/>
      <c r="X9" s="5"/>
      <c r="Y9" s="5"/>
      <c r="Z9" s="5"/>
      <c r="AA9" s="5"/>
      <c r="AB9" s="5"/>
      <c r="AC9" s="5"/>
      <c r="AD9" s="5"/>
      <c r="AE9" s="5"/>
      <c r="AF9" s="5"/>
      <c r="AG9" s="5"/>
      <c r="AH9" s="5"/>
      <c r="AI9" s="5"/>
      <c r="AJ9" s="5"/>
      <c r="AK9" s="5"/>
      <c r="AL9" s="5"/>
      <c r="AM9" s="5"/>
      <c r="AN9" s="5"/>
      <c r="AO9" s="5"/>
    </row>
    <row r="10" s="7" customFormat="1" ht="22.5" customHeight="1" spans="2:41">
      <c r="B10" s="17" t="s">
        <v>732</v>
      </c>
      <c r="C10" s="17" t="s">
        <v>733</v>
      </c>
      <c r="D10" s="18">
        <v>24</v>
      </c>
      <c r="E10" s="18">
        <v>26</v>
      </c>
      <c r="F10" s="18">
        <v>25</v>
      </c>
      <c r="G10" s="18">
        <v>24</v>
      </c>
      <c r="H10" s="18">
        <v>19</v>
      </c>
      <c r="I10" s="18">
        <v>22</v>
      </c>
      <c r="J10" s="18">
        <v>13</v>
      </c>
      <c r="K10" s="18">
        <v>13</v>
      </c>
      <c r="L10" s="18">
        <v>13</v>
      </c>
      <c r="M10" s="18">
        <v>13</v>
      </c>
      <c r="N10" s="18">
        <v>8</v>
      </c>
      <c r="O10" s="18">
        <v>12</v>
      </c>
      <c r="P10" s="18">
        <v>12</v>
      </c>
      <c r="Q10" s="18">
        <v>13</v>
      </c>
      <c r="R10" s="18">
        <v>12</v>
      </c>
      <c r="S10" s="18">
        <v>11</v>
      </c>
      <c r="T10" s="18">
        <v>8</v>
      </c>
      <c r="U10" s="18">
        <v>9</v>
      </c>
      <c r="V10" s="18" t="s">
        <v>734</v>
      </c>
      <c r="W10" s="33" t="s">
        <v>735</v>
      </c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5"/>
      <c r="AI10" s="5"/>
      <c r="AJ10" s="5"/>
      <c r="AK10" s="5"/>
      <c r="AL10" s="5"/>
      <c r="AM10" s="5"/>
      <c r="AN10" s="5"/>
      <c r="AO10" s="5"/>
    </row>
    <row r="11" s="7" customFormat="1" ht="22.5" customHeight="1" spans="2:41">
      <c r="B11" s="19"/>
      <c r="C11" s="19"/>
      <c r="D11" s="18"/>
      <c r="E11" s="18"/>
      <c r="F11" s="18">
        <v>75</v>
      </c>
      <c r="G11" s="18">
        <v>78</v>
      </c>
      <c r="H11" s="18"/>
      <c r="I11" s="18"/>
      <c r="J11" s="18"/>
      <c r="K11" s="18"/>
      <c r="L11" s="18">
        <v>36</v>
      </c>
      <c r="M11" s="18">
        <v>36</v>
      </c>
      <c r="N11" s="18"/>
      <c r="O11" s="18"/>
      <c r="P11" s="18"/>
      <c r="Q11" s="18"/>
      <c r="R11" s="18">
        <v>30</v>
      </c>
      <c r="S11" s="18">
        <v>33</v>
      </c>
      <c r="T11" s="18"/>
      <c r="U11" s="18"/>
      <c r="V11" s="18" t="s">
        <v>736</v>
      </c>
      <c r="W11" s="34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5"/>
      <c r="AI11" s="5"/>
      <c r="AJ11" s="5"/>
      <c r="AK11" s="5"/>
      <c r="AL11" s="5"/>
      <c r="AM11" s="5"/>
      <c r="AN11" s="5"/>
      <c r="AO11" s="5"/>
    </row>
    <row r="12" ht="18.75" customHeight="1" spans="2:23">
      <c r="B12" s="19"/>
      <c r="C12" s="19"/>
      <c r="D12" s="18">
        <v>26</v>
      </c>
      <c r="E12" s="18">
        <v>25</v>
      </c>
      <c r="F12" s="18">
        <v>26</v>
      </c>
      <c r="G12" s="18">
        <v>23</v>
      </c>
      <c r="H12" s="18">
        <v>14</v>
      </c>
      <c r="I12" s="18">
        <v>16</v>
      </c>
      <c r="J12" s="18">
        <v>12</v>
      </c>
      <c r="K12" s="18">
        <v>11</v>
      </c>
      <c r="L12" s="18">
        <v>11</v>
      </c>
      <c r="M12" s="18">
        <v>10</v>
      </c>
      <c r="N12" s="18">
        <v>7</v>
      </c>
      <c r="O12" s="18">
        <v>11</v>
      </c>
      <c r="P12" s="18">
        <v>15</v>
      </c>
      <c r="Q12" s="18">
        <v>15</v>
      </c>
      <c r="R12" s="18">
        <v>15</v>
      </c>
      <c r="S12" s="18">
        <v>15</v>
      </c>
      <c r="T12" s="18">
        <v>8</v>
      </c>
      <c r="U12" s="18">
        <v>11</v>
      </c>
      <c r="V12" s="18" t="s">
        <v>734</v>
      </c>
      <c r="W12" s="18" t="s">
        <v>737</v>
      </c>
    </row>
    <row r="13" ht="18.75" customHeight="1" spans="2:23">
      <c r="B13" s="20" t="s">
        <v>738</v>
      </c>
      <c r="C13" s="20" t="s">
        <v>733</v>
      </c>
      <c r="D13" s="21">
        <v>29</v>
      </c>
      <c r="E13" s="22">
        <v>28</v>
      </c>
      <c r="F13" s="22">
        <v>28</v>
      </c>
      <c r="G13" s="22">
        <v>18</v>
      </c>
      <c r="H13" s="22">
        <v>17</v>
      </c>
      <c r="I13" s="22">
        <v>22</v>
      </c>
      <c r="J13" s="22">
        <v>15</v>
      </c>
      <c r="K13" s="27">
        <v>15</v>
      </c>
      <c r="L13" s="27">
        <v>15</v>
      </c>
      <c r="M13" s="27">
        <v>10</v>
      </c>
      <c r="N13" s="27">
        <v>10</v>
      </c>
      <c r="O13" s="27">
        <v>13</v>
      </c>
      <c r="P13" s="27">
        <v>15</v>
      </c>
      <c r="Q13" s="27">
        <v>15</v>
      </c>
      <c r="R13" s="27">
        <v>15</v>
      </c>
      <c r="S13" s="27">
        <v>15</v>
      </c>
      <c r="T13" s="27">
        <v>9</v>
      </c>
      <c r="U13" s="27">
        <v>12</v>
      </c>
      <c r="V13" s="27" t="s">
        <v>734</v>
      </c>
      <c r="W13" s="27" t="s">
        <v>739</v>
      </c>
    </row>
    <row r="14" ht="15.75" customHeight="1" spans="2:23">
      <c r="B14" s="20"/>
      <c r="C14" s="20"/>
      <c r="D14" s="21">
        <v>32</v>
      </c>
      <c r="E14" s="22">
        <v>33</v>
      </c>
      <c r="F14" s="22">
        <v>32</v>
      </c>
      <c r="G14" s="22">
        <v>32</v>
      </c>
      <c r="H14" s="22">
        <v>14</v>
      </c>
      <c r="I14" s="22">
        <v>23</v>
      </c>
      <c r="J14" s="22">
        <v>19</v>
      </c>
      <c r="K14" s="27">
        <v>20</v>
      </c>
      <c r="L14" s="27">
        <v>19</v>
      </c>
      <c r="M14" s="27">
        <v>16</v>
      </c>
      <c r="N14" s="27">
        <v>12</v>
      </c>
      <c r="O14" s="27">
        <v>13</v>
      </c>
      <c r="P14" s="27">
        <v>15</v>
      </c>
      <c r="Q14" s="27">
        <v>15</v>
      </c>
      <c r="R14" s="27">
        <v>15</v>
      </c>
      <c r="S14" s="27">
        <v>15</v>
      </c>
      <c r="T14" s="27">
        <v>9</v>
      </c>
      <c r="U14" s="27">
        <v>13</v>
      </c>
      <c r="V14" s="27" t="s">
        <v>734</v>
      </c>
      <c r="W14" s="35" t="s">
        <v>735</v>
      </c>
    </row>
    <row r="15" customHeight="1" spans="2:23">
      <c r="B15" s="20"/>
      <c r="C15" s="20"/>
      <c r="D15" s="21"/>
      <c r="E15" s="22"/>
      <c r="F15" s="22">
        <v>105</v>
      </c>
      <c r="G15" s="22">
        <v>78</v>
      </c>
      <c r="H15" s="22"/>
      <c r="I15" s="22"/>
      <c r="J15" s="22"/>
      <c r="K15" s="27"/>
      <c r="L15" s="27">
        <v>81</v>
      </c>
      <c r="M15" s="27">
        <v>72</v>
      </c>
      <c r="N15" s="27"/>
      <c r="O15" s="27"/>
      <c r="P15" s="27"/>
      <c r="Q15" s="27"/>
      <c r="R15" s="27">
        <v>36</v>
      </c>
      <c r="S15" s="27">
        <v>39</v>
      </c>
      <c r="T15" s="27"/>
      <c r="U15" s="27"/>
      <c r="V15" s="27" t="s">
        <v>736</v>
      </c>
      <c r="W15" s="36"/>
    </row>
    <row r="16" ht="15" customHeight="1" spans="2:23">
      <c r="B16" s="20"/>
      <c r="C16" s="20"/>
      <c r="D16" s="21">
        <v>30</v>
      </c>
      <c r="E16" s="22">
        <v>33</v>
      </c>
      <c r="F16" s="22">
        <v>31</v>
      </c>
      <c r="G16" s="22">
        <v>24</v>
      </c>
      <c r="H16" s="22">
        <v>14</v>
      </c>
      <c r="I16" s="22">
        <v>23</v>
      </c>
      <c r="J16" s="22">
        <v>15</v>
      </c>
      <c r="K16" s="22">
        <v>15</v>
      </c>
      <c r="L16" s="22">
        <v>15</v>
      </c>
      <c r="M16" s="22">
        <v>15</v>
      </c>
      <c r="N16" s="22">
        <v>5</v>
      </c>
      <c r="O16" s="22">
        <v>13</v>
      </c>
      <c r="P16" s="22">
        <v>15</v>
      </c>
      <c r="Q16" s="22">
        <v>15</v>
      </c>
      <c r="R16" s="22">
        <v>15</v>
      </c>
      <c r="S16" s="22">
        <v>15</v>
      </c>
      <c r="T16" s="22">
        <v>5</v>
      </c>
      <c r="U16" s="22">
        <v>14</v>
      </c>
      <c r="V16" s="22" t="s">
        <v>734</v>
      </c>
      <c r="W16" s="22" t="s">
        <v>737</v>
      </c>
    </row>
  </sheetData>
  <mergeCells count="31">
    <mergeCell ref="B2:W2"/>
    <mergeCell ref="B3:C3"/>
    <mergeCell ref="D3:E3"/>
    <mergeCell ref="G3:I3"/>
    <mergeCell ref="K3:S3"/>
    <mergeCell ref="T3:U3"/>
    <mergeCell ref="B4:C4"/>
    <mergeCell ref="D4:E4"/>
    <mergeCell ref="F4:I4"/>
    <mergeCell ref="J4:K4"/>
    <mergeCell ref="L4:O4"/>
    <mergeCell ref="P4:Q4"/>
    <mergeCell ref="R4:U4"/>
    <mergeCell ref="B5:C5"/>
    <mergeCell ref="D5:W5"/>
    <mergeCell ref="B6:C6"/>
    <mergeCell ref="D6:W6"/>
    <mergeCell ref="B7:C7"/>
    <mergeCell ref="D7:W7"/>
    <mergeCell ref="D8:I8"/>
    <mergeCell ref="J8:O8"/>
    <mergeCell ref="P8:U8"/>
    <mergeCell ref="B8:B9"/>
    <mergeCell ref="B10:B12"/>
    <mergeCell ref="B13:B16"/>
    <mergeCell ref="C10:C12"/>
    <mergeCell ref="C13:C16"/>
    <mergeCell ref="V8:V9"/>
    <mergeCell ref="W8:W9"/>
    <mergeCell ref="W10:W11"/>
    <mergeCell ref="W14:W15"/>
  </mergeCell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3"/>
  <sheetViews>
    <sheetView zoomScale="145" zoomScaleNormal="145" workbookViewId="0">
      <selection activeCell="A3" sqref="A3"/>
    </sheetView>
  </sheetViews>
  <sheetFormatPr defaultColWidth="9" defaultRowHeight="14.25" customHeight="1" outlineLevelRow="2"/>
  <cols>
    <col min="1" max="1" width="113.333333333333" style="1" customWidth="1"/>
  </cols>
  <sheetData>
    <row r="1" ht="145" customHeight="1" spans="1:1">
      <c r="A1" s="2" t="s">
        <v>740</v>
      </c>
    </row>
    <row r="2" ht="153" customHeight="1" spans="1:1">
      <c r="A2" s="3" t="s">
        <v>741</v>
      </c>
    </row>
    <row r="3" ht="88" customHeight="1" spans="1:1">
      <c r="A3" s="4" t="s">
        <v>742</v>
      </c>
    </row>
  </sheetData>
  <sheetProtection insertHyperlinks="0" autoFilter="0"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DingTalk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蓝牙TWS耳机验收标准</vt:lpstr>
      <vt:lpstr>系统检查项</vt:lpstr>
      <vt:lpstr>DAC指标测试 </vt:lpstr>
      <vt:lpstr>功耗测试</vt:lpstr>
      <vt:lpstr>蓝牙RF指标测试 </vt:lpstr>
      <vt:lpstr>充电测试</vt:lpstr>
      <vt:lpstr>距离测试</vt:lpstr>
      <vt:lpstr>更新内容&amp;&amp;测试结果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小郑</cp:lastModifiedBy>
  <dcterms:created xsi:type="dcterms:W3CDTF">2006-09-16T00:00:00Z</dcterms:created>
  <dcterms:modified xsi:type="dcterms:W3CDTF">2025-06-18T07:38:58Z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CFA8A65E74D540DA95478E5C3AF0763E_13</vt:lpwstr>
  </property>
  <property fmtid="{D5CDD505-2E9C-101B-9397-08002B2CF9AE}" pid="3" name="KSOProductBuildVer">
    <vt:lpwstr>2052-11.1.0.12165</vt:lpwstr>
  </property>
</Properties>
</file>